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xurdemenendezcaravia/Dropbox/miR29_PLoS_Bio/For_submission/Raw data/"/>
    </mc:Choice>
  </mc:AlternateContent>
  <xr:revisionPtr revIDLastSave="0" documentId="13_ncr:1_{2B4419F3-98A3-B445-82DF-9D46C99C3D23}" xr6:coauthVersionLast="37" xr6:coauthVersionMax="37" xr10:uidLastSave="{00000000-0000-0000-0000-000000000000}"/>
  <bookViews>
    <workbookView xWindow="0" yWindow="460" windowWidth="28800" windowHeight="15300" xr2:uid="{00000000-000D-0000-FFFF-FFFF00000000}"/>
  </bookViews>
  <sheets>
    <sheet name="Figure 1b" sheetId="1" r:id="rId1"/>
    <sheet name="Figure 1c" sheetId="67" r:id="rId2"/>
    <sheet name="Figure 1h" sheetId="2" r:id="rId3"/>
    <sheet name="Figure 2b" sheetId="5" r:id="rId4"/>
    <sheet name="Figure 2c" sheetId="6" r:id="rId5"/>
    <sheet name="Figure 2d" sheetId="7" r:id="rId6"/>
    <sheet name="Figure 2e" sheetId="8" r:id="rId7"/>
    <sheet name="Figure 2f" sheetId="9" r:id="rId8"/>
    <sheet name="Figure 2g" sheetId="10" r:id="rId9"/>
    <sheet name="Figure 3a" sheetId="11" r:id="rId10"/>
    <sheet name="Figure 3b" sheetId="12" r:id="rId11"/>
    <sheet name="Figure 3c" sheetId="13" r:id="rId12"/>
    <sheet name="Figure 3e" sheetId="15" r:id="rId13"/>
    <sheet name="Figure 4a" sheetId="17" r:id="rId14"/>
    <sheet name="Figure 4b" sheetId="18" r:id="rId15"/>
    <sheet name="Figure 4c" sheetId="19" r:id="rId16"/>
    <sheet name="Figure 4d" sheetId="20" r:id="rId17"/>
    <sheet name="Figura 4f" sheetId="21" r:id="rId18"/>
    <sheet name="Figure 5a" sheetId="22" r:id="rId19"/>
    <sheet name="Figure 5b" sheetId="23" r:id="rId20"/>
    <sheet name="Figure 5c" sheetId="25" r:id="rId21"/>
    <sheet name="Figure 5e" sheetId="26" r:id="rId22"/>
    <sheet name="Figure 5g" sheetId="27" r:id="rId23"/>
    <sheet name="Figure 5h" sheetId="28" r:id="rId24"/>
    <sheet name="Figure 5j" sheetId="29" r:id="rId25"/>
    <sheet name="Figure 6a" sheetId="30" r:id="rId26"/>
    <sheet name="Figure 6b" sheetId="34" r:id="rId27"/>
    <sheet name="Figure 6c" sheetId="33" r:id="rId28"/>
    <sheet name="Figure 6d" sheetId="35" r:id="rId29"/>
    <sheet name="Figure 6e" sheetId="36" r:id="rId30"/>
    <sheet name="Figure 6g" sheetId="37" r:id="rId31"/>
    <sheet name="Figure 6h" sheetId="38" r:id="rId32"/>
    <sheet name="Figure 6i" sheetId="39" r:id="rId33"/>
    <sheet name="Figure 7a" sheetId="40" r:id="rId34"/>
    <sheet name="Figure 7b" sheetId="41" r:id="rId35"/>
    <sheet name="S2a Fig" sheetId="42" r:id="rId36"/>
    <sheet name="S2d Fig" sheetId="43" r:id="rId37"/>
    <sheet name="S2e Fig" sheetId="44" r:id="rId38"/>
    <sheet name="S3 Fig" sheetId="16" r:id="rId39"/>
    <sheet name="S4 Fig" sheetId="61" r:id="rId40"/>
    <sheet name="S5a Fig" sheetId="14" r:id="rId41"/>
    <sheet name="S5b Fig" sheetId="45" r:id="rId42"/>
    <sheet name="S6 Fig" sheetId="46" r:id="rId43"/>
    <sheet name="S7a Fig" sheetId="47" r:id="rId44"/>
    <sheet name="S7b Fig" sheetId="48" r:id="rId45"/>
    <sheet name="S8a Fig" sheetId="49" r:id="rId46"/>
    <sheet name="S8b Fig" sheetId="50" r:id="rId47"/>
    <sheet name="S8c Fig" sheetId="51" r:id="rId48"/>
    <sheet name="S8d Fig" sheetId="52" r:id="rId49"/>
    <sheet name="S9 Fig" sheetId="53" r:id="rId50"/>
    <sheet name="S10a Fig" sheetId="54" r:id="rId51"/>
    <sheet name="S12a Fig" sheetId="31" r:id="rId52"/>
    <sheet name="S12b Fig" sheetId="32" r:id="rId53"/>
    <sheet name="S14a Fig" sheetId="63" r:id="rId54"/>
    <sheet name="S14b Fig" sheetId="65" r:id="rId55"/>
    <sheet name="S15 Fig" sheetId="66" r:id="rId56"/>
    <sheet name="S18 Fig" sheetId="55" r:id="rId57"/>
    <sheet name="S19a Fig" sheetId="57" r:id="rId58"/>
    <sheet name="S19b Fig" sheetId="58" r:id="rId59"/>
    <sheet name="S19c Fig" sheetId="59" r:id="rId60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3" l="1"/>
  <c r="D11" i="31" l="1"/>
  <c r="D10" i="31"/>
  <c r="D9" i="31"/>
  <c r="D8" i="31"/>
  <c r="G8" i="31" s="1"/>
  <c r="F8" i="31" s="1"/>
  <c r="D6" i="31"/>
  <c r="D5" i="31"/>
  <c r="D4" i="31"/>
  <c r="D3" i="31"/>
  <c r="G3" i="31" s="1"/>
  <c r="F3" i="31" s="1"/>
  <c r="E3" i="31" l="1"/>
  <c r="E8" i="31"/>
  <c r="H24" i="59"/>
  <c r="H14" i="59"/>
  <c r="H3" i="59"/>
  <c r="J24" i="59"/>
  <c r="I24" i="59" s="1"/>
  <c r="J14" i="59"/>
  <c r="I14" i="59" s="1"/>
  <c r="J3" i="59"/>
  <c r="I3" i="59" s="1"/>
  <c r="J24" i="58"/>
  <c r="I24" i="58"/>
  <c r="H24" i="58"/>
  <c r="J14" i="58"/>
  <c r="I14" i="58" s="1"/>
  <c r="H14" i="58"/>
  <c r="H3" i="58"/>
  <c r="J3" i="58"/>
  <c r="I3" i="58" s="1"/>
  <c r="H3" i="57"/>
  <c r="G3" i="57" s="1"/>
  <c r="F3" i="57"/>
  <c r="H14" i="57"/>
  <c r="G14" i="57" s="1"/>
  <c r="F14" i="57"/>
  <c r="F23" i="57"/>
  <c r="H23" i="57"/>
  <c r="G23" i="57" s="1"/>
  <c r="H23" i="29" l="1"/>
  <c r="G14" i="28"/>
  <c r="F14" i="28" s="1"/>
  <c r="E14" i="28"/>
  <c r="G3" i="28"/>
  <c r="F3" i="28"/>
  <c r="E3" i="28"/>
  <c r="G14" i="27"/>
  <c r="F14" i="27" s="1"/>
  <c r="E14" i="27"/>
  <c r="G3" i="27"/>
  <c r="F3" i="27" s="1"/>
  <c r="E3" i="27"/>
  <c r="H23" i="46" l="1"/>
  <c r="G23" i="46" s="1"/>
  <c r="F23" i="46"/>
  <c r="H14" i="46"/>
  <c r="G14" i="46" s="1"/>
  <c r="H3" i="46"/>
  <c r="G3" i="46" s="1"/>
  <c r="F14" i="46"/>
  <c r="F3" i="46"/>
  <c r="J3" i="7"/>
  <c r="I3" i="7" s="1"/>
  <c r="J11" i="44" l="1"/>
  <c r="I11" i="44" s="1"/>
  <c r="H11" i="44"/>
  <c r="J7" i="44"/>
  <c r="I7" i="44" s="1"/>
  <c r="H7" i="44"/>
  <c r="J3" i="44"/>
  <c r="I3" i="44" s="1"/>
  <c r="H3" i="44"/>
  <c r="J11" i="43"/>
  <c r="I11" i="43" s="1"/>
  <c r="H11" i="43"/>
  <c r="J7" i="43"/>
  <c r="I7" i="43" s="1"/>
  <c r="H7" i="43"/>
  <c r="J3" i="43"/>
  <c r="I3" i="43" s="1"/>
  <c r="H3" i="43"/>
  <c r="K11" i="42"/>
  <c r="J11" i="42" s="1"/>
  <c r="I11" i="42"/>
  <c r="K7" i="42"/>
  <c r="J7" i="42" s="1"/>
  <c r="I7" i="42"/>
  <c r="K3" i="42"/>
  <c r="J3" i="42" s="1"/>
  <c r="I3" i="42"/>
  <c r="D9" i="65" l="1"/>
  <c r="D8" i="65"/>
  <c r="D7" i="65"/>
  <c r="D5" i="65"/>
  <c r="D4" i="65"/>
  <c r="D3" i="65"/>
  <c r="E7" i="65" l="1"/>
  <c r="G3" i="65"/>
  <c r="F3" i="65" s="1"/>
  <c r="G7" i="65"/>
  <c r="F7" i="65" s="1"/>
  <c r="E3" i="65"/>
  <c r="G11" i="65" s="1"/>
  <c r="G12" i="65" l="1"/>
  <c r="G14" i="65"/>
  <c r="G13" i="65"/>
  <c r="N12" i="63" l="1"/>
  <c r="N11" i="63"/>
  <c r="N10" i="63"/>
  <c r="N9" i="63"/>
  <c r="N6" i="63"/>
  <c r="N5" i="63"/>
  <c r="N4" i="63"/>
  <c r="N3" i="63"/>
  <c r="Q3" i="63" l="1"/>
  <c r="P3" i="63" s="1"/>
  <c r="P20" i="63" s="1"/>
  <c r="O3" i="63"/>
  <c r="P18" i="63" s="1"/>
  <c r="O9" i="63"/>
  <c r="Q9" i="63"/>
  <c r="P9" i="63" s="1"/>
  <c r="E11" i="63"/>
  <c r="E9" i="63"/>
  <c r="E8" i="63"/>
  <c r="E6" i="63"/>
  <c r="E5" i="63"/>
  <c r="E4" i="63"/>
  <c r="E3" i="63"/>
  <c r="G8" i="63" l="1"/>
  <c r="F8" i="63"/>
  <c r="H8" i="63"/>
  <c r="G3" i="63"/>
  <c r="G20" i="63" s="1"/>
  <c r="F3" i="63"/>
  <c r="G18" i="63" s="1"/>
  <c r="P21" i="63"/>
  <c r="H3" i="63"/>
  <c r="P19" i="63"/>
  <c r="D29" i="59"/>
  <c r="D28" i="59"/>
  <c r="D27" i="59"/>
  <c r="D26" i="59"/>
  <c r="D25" i="59"/>
  <c r="D24" i="59"/>
  <c r="D4" i="59"/>
  <c r="D3" i="59"/>
  <c r="D29" i="58"/>
  <c r="D28" i="58"/>
  <c r="D27" i="58"/>
  <c r="D26" i="58"/>
  <c r="D25" i="58"/>
  <c r="D24" i="58"/>
  <c r="D4" i="58"/>
  <c r="D3" i="58"/>
  <c r="G21" i="63" l="1"/>
  <c r="G19" i="63"/>
  <c r="I33" i="55"/>
  <c r="H33" i="55"/>
  <c r="G33" i="55"/>
  <c r="I10" i="55"/>
  <c r="H10" i="55" s="1"/>
  <c r="G10" i="55"/>
  <c r="I3" i="55"/>
  <c r="H3" i="55" s="1"/>
  <c r="G3" i="55"/>
  <c r="O30" i="53" l="1"/>
  <c r="O29" i="53"/>
  <c r="O28" i="53"/>
  <c r="O27" i="53"/>
  <c r="N30" i="53"/>
  <c r="N29" i="53"/>
  <c r="N28" i="53"/>
  <c r="N27" i="53"/>
  <c r="M30" i="53"/>
  <c r="M29" i="53"/>
  <c r="M28" i="53"/>
  <c r="M27" i="53"/>
  <c r="L30" i="53"/>
  <c r="L29" i="53"/>
  <c r="L28" i="53"/>
  <c r="L27" i="53"/>
  <c r="K30" i="53"/>
  <c r="K29" i="53"/>
  <c r="K28" i="53"/>
  <c r="K27" i="53"/>
  <c r="J30" i="53"/>
  <c r="J29" i="53"/>
  <c r="J28" i="53"/>
  <c r="J27" i="53"/>
  <c r="I30" i="53"/>
  <c r="I29" i="53"/>
  <c r="I28" i="53"/>
  <c r="I27" i="53"/>
  <c r="V21" i="53"/>
  <c r="V20" i="53"/>
  <c r="V19" i="53"/>
  <c r="V18" i="53"/>
  <c r="V17" i="53"/>
  <c r="V16" i="53"/>
  <c r="V15" i="53"/>
  <c r="V14" i="53"/>
  <c r="V13" i="53"/>
  <c r="V12" i="53"/>
  <c r="V11" i="53"/>
  <c r="V10" i="53"/>
  <c r="V8" i="53"/>
  <c r="V7" i="53"/>
  <c r="V6" i="53"/>
  <c r="V5" i="53"/>
  <c r="V4" i="53"/>
  <c r="V50" i="53"/>
  <c r="V49" i="53"/>
  <c r="V48" i="53"/>
  <c r="V47" i="53"/>
  <c r="V46" i="53"/>
  <c r="V45" i="53"/>
  <c r="V44" i="53"/>
  <c r="V43" i="53"/>
  <c r="V42" i="53"/>
  <c r="V41" i="53"/>
  <c r="V40" i="53"/>
  <c r="V39" i="53"/>
  <c r="V37" i="53"/>
  <c r="V36" i="53"/>
  <c r="V34" i="53"/>
  <c r="V35" i="53"/>
  <c r="V33" i="53"/>
  <c r="V32" i="53"/>
  <c r="V31" i="53"/>
  <c r="F52" i="53" l="1"/>
  <c r="F51" i="53"/>
  <c r="F50" i="53"/>
  <c r="F49" i="53"/>
  <c r="F48" i="53"/>
  <c r="F47" i="53"/>
  <c r="F46" i="53"/>
  <c r="F45" i="53"/>
  <c r="F44" i="53"/>
  <c r="F43" i="53"/>
  <c r="F42" i="53"/>
  <c r="F41" i="53"/>
  <c r="F40" i="53"/>
  <c r="F39" i="53"/>
  <c r="F37" i="53"/>
  <c r="F36" i="53"/>
  <c r="F35" i="53"/>
  <c r="F34" i="53"/>
  <c r="F33" i="53"/>
  <c r="F32" i="53"/>
  <c r="F31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8" i="53"/>
  <c r="F7" i="53"/>
  <c r="F6" i="53"/>
  <c r="F5" i="53"/>
  <c r="F4" i="53"/>
  <c r="F4" i="52" l="1"/>
  <c r="J3" i="52"/>
  <c r="I3" i="52" s="1"/>
  <c r="H3" i="52"/>
  <c r="F3" i="52"/>
  <c r="F4" i="51"/>
  <c r="J3" i="51"/>
  <c r="I3" i="51" s="1"/>
  <c r="H3" i="51"/>
  <c r="F3" i="51"/>
  <c r="F4" i="50"/>
  <c r="J3" i="50"/>
  <c r="I3" i="50" s="1"/>
  <c r="H3" i="50"/>
  <c r="F3" i="50"/>
  <c r="F4" i="49"/>
  <c r="J3" i="49"/>
  <c r="I3" i="49" s="1"/>
  <c r="H3" i="49"/>
  <c r="F3" i="49"/>
  <c r="E20" i="35" l="1"/>
  <c r="BB10" i="48" l="1"/>
  <c r="U22" i="48" s="1"/>
  <c r="BA10" i="48"/>
  <c r="BB4" i="48"/>
  <c r="BA4" i="48"/>
  <c r="U19" i="48" s="1"/>
  <c r="AX10" i="48"/>
  <c r="AW10" i="48"/>
  <c r="AX4" i="48"/>
  <c r="T21" i="48" s="1"/>
  <c r="AW4" i="48"/>
  <c r="T19" i="48" s="1"/>
  <c r="AT10" i="48"/>
  <c r="AS10" i="48"/>
  <c r="AT4" i="48"/>
  <c r="AS4" i="48"/>
  <c r="AP10" i="48"/>
  <c r="R22" i="48" s="1"/>
  <c r="AO10" i="48"/>
  <c r="AP4" i="48"/>
  <c r="AO4" i="48"/>
  <c r="R19" i="48" s="1"/>
  <c r="AL10" i="48"/>
  <c r="AK10" i="48"/>
  <c r="AL4" i="48"/>
  <c r="Q21" i="48" s="1"/>
  <c r="AK4" i="48"/>
  <c r="Q19" i="48" s="1"/>
  <c r="AH10" i="48"/>
  <c r="AG10" i="48"/>
  <c r="AH4" i="48"/>
  <c r="AG4" i="48"/>
  <c r="AD10" i="48"/>
  <c r="O22" i="48" s="1"/>
  <c r="AC10" i="48"/>
  <c r="AD4" i="48"/>
  <c r="AC4" i="48"/>
  <c r="O19" i="48" s="1"/>
  <c r="Z10" i="48"/>
  <c r="Y10" i="48"/>
  <c r="Z4" i="48"/>
  <c r="N21" i="48" s="1"/>
  <c r="Y4" i="48"/>
  <c r="N19" i="48" s="1"/>
  <c r="V10" i="48"/>
  <c r="U10" i="48"/>
  <c r="V4" i="48"/>
  <c r="U4" i="48"/>
  <c r="R10" i="48"/>
  <c r="L22" i="48" s="1"/>
  <c r="Q10" i="48"/>
  <c r="R4" i="48"/>
  <c r="Q4" i="48"/>
  <c r="L19" i="48" s="1"/>
  <c r="N10" i="48"/>
  <c r="M10" i="48"/>
  <c r="N4" i="48"/>
  <c r="K21" i="48" s="1"/>
  <c r="M4" i="48"/>
  <c r="K19" i="48" s="1"/>
  <c r="F15" i="48"/>
  <c r="F14" i="48"/>
  <c r="F13" i="48"/>
  <c r="F12" i="48"/>
  <c r="F11" i="48"/>
  <c r="F10" i="48"/>
  <c r="F5" i="48"/>
  <c r="F6" i="48"/>
  <c r="F7" i="48"/>
  <c r="F8" i="48"/>
  <c r="F4" i="48"/>
  <c r="H15" i="48"/>
  <c r="H14" i="48"/>
  <c r="H13" i="48"/>
  <c r="H12" i="48"/>
  <c r="H11" i="48"/>
  <c r="H10" i="48"/>
  <c r="H8" i="48"/>
  <c r="H7" i="48"/>
  <c r="H6" i="48"/>
  <c r="H5" i="48"/>
  <c r="H4" i="48"/>
  <c r="I4" i="48" l="1"/>
  <c r="J19" i="48" s="1"/>
  <c r="L20" i="48"/>
  <c r="M20" i="48"/>
  <c r="O20" i="48"/>
  <c r="P20" i="48"/>
  <c r="R20" i="48"/>
  <c r="S20" i="48"/>
  <c r="U20" i="48"/>
  <c r="J4" i="48"/>
  <c r="J21" i="48" s="1"/>
  <c r="I10" i="48"/>
  <c r="K20" i="48"/>
  <c r="M21" i="48"/>
  <c r="N20" i="48"/>
  <c r="P21" i="48"/>
  <c r="Q20" i="48"/>
  <c r="S21" i="48"/>
  <c r="T20" i="48"/>
  <c r="K22" i="48"/>
  <c r="N22" i="48"/>
  <c r="Q22" i="48"/>
  <c r="T22" i="48"/>
  <c r="J10" i="48"/>
  <c r="L21" i="48"/>
  <c r="M22" i="48"/>
  <c r="O21" i="48"/>
  <c r="P22" i="48"/>
  <c r="R21" i="48"/>
  <c r="S22" i="48"/>
  <c r="U21" i="48"/>
  <c r="J20" i="48"/>
  <c r="M19" i="48"/>
  <c r="P19" i="48"/>
  <c r="S19" i="48"/>
  <c r="F39" i="47"/>
  <c r="F38" i="47"/>
  <c r="F37" i="47"/>
  <c r="F36" i="47"/>
  <c r="F34" i="47"/>
  <c r="F33" i="47"/>
  <c r="F32" i="47"/>
  <c r="F31" i="47"/>
  <c r="F30" i="47"/>
  <c r="F28" i="47"/>
  <c r="F27" i="47"/>
  <c r="F26" i="47"/>
  <c r="F25" i="47"/>
  <c r="F24" i="47"/>
  <c r="F14" i="47"/>
  <c r="F8" i="47"/>
  <c r="F13" i="47"/>
  <c r="F12" i="47"/>
  <c r="F11" i="47"/>
  <c r="F10" i="47"/>
  <c r="F7" i="47"/>
  <c r="F6" i="47"/>
  <c r="F5" i="47"/>
  <c r="F4" i="47"/>
  <c r="F17" i="47"/>
  <c r="F18" i="47"/>
  <c r="F19" i="47"/>
  <c r="F16" i="47"/>
  <c r="AB19" i="47"/>
  <c r="AB39" i="47"/>
  <c r="X39" i="47"/>
  <c r="T39" i="47"/>
  <c r="P39" i="47"/>
  <c r="L39" i="47"/>
  <c r="H39" i="47"/>
  <c r="AB18" i="47"/>
  <c r="AB38" i="47"/>
  <c r="X38" i="47"/>
  <c r="T38" i="47"/>
  <c r="P38" i="47"/>
  <c r="L38" i="47"/>
  <c r="H38" i="47"/>
  <c r="AB17" i="47"/>
  <c r="AB37" i="47"/>
  <c r="X37" i="47"/>
  <c r="T37" i="47"/>
  <c r="P37" i="47"/>
  <c r="L37" i="47"/>
  <c r="H37" i="47"/>
  <c r="AB16" i="47"/>
  <c r="AB36" i="47"/>
  <c r="X36" i="47"/>
  <c r="T36" i="47"/>
  <c r="P36" i="47"/>
  <c r="L36" i="47"/>
  <c r="H36" i="47"/>
  <c r="AB14" i="47"/>
  <c r="AB34" i="47"/>
  <c r="X34" i="47"/>
  <c r="T34" i="47"/>
  <c r="P34" i="47"/>
  <c r="L34" i="47"/>
  <c r="H34" i="47"/>
  <c r="AB13" i="47"/>
  <c r="AB33" i="47"/>
  <c r="X33" i="47"/>
  <c r="T33" i="47"/>
  <c r="P33" i="47"/>
  <c r="L33" i="47"/>
  <c r="H33" i="47"/>
  <c r="AB12" i="47"/>
  <c r="AB32" i="47"/>
  <c r="X32" i="47"/>
  <c r="T32" i="47"/>
  <c r="P32" i="47"/>
  <c r="L32" i="47"/>
  <c r="H32" i="47"/>
  <c r="AB11" i="47"/>
  <c r="AB31" i="47"/>
  <c r="X31" i="47"/>
  <c r="T31" i="47"/>
  <c r="P31" i="47"/>
  <c r="L31" i="47"/>
  <c r="H31" i="47"/>
  <c r="AB10" i="47"/>
  <c r="AB30" i="47"/>
  <c r="X30" i="47"/>
  <c r="T30" i="47"/>
  <c r="P30" i="47"/>
  <c r="L30" i="47"/>
  <c r="H30" i="47"/>
  <c r="AB8" i="47"/>
  <c r="AB28" i="47"/>
  <c r="X28" i="47"/>
  <c r="T28" i="47"/>
  <c r="P28" i="47"/>
  <c r="L28" i="47"/>
  <c r="H28" i="47"/>
  <c r="AB7" i="47"/>
  <c r="AB27" i="47"/>
  <c r="X27" i="47"/>
  <c r="T27" i="47"/>
  <c r="P27" i="47"/>
  <c r="L27" i="47"/>
  <c r="H27" i="47"/>
  <c r="AB6" i="47"/>
  <c r="AB26" i="47"/>
  <c r="X26" i="47"/>
  <c r="T26" i="47"/>
  <c r="P26" i="47"/>
  <c r="L26" i="47"/>
  <c r="H26" i="47"/>
  <c r="AB5" i="47"/>
  <c r="AB25" i="47"/>
  <c r="X25" i="47"/>
  <c r="T25" i="47"/>
  <c r="P25" i="47"/>
  <c r="L25" i="47"/>
  <c r="H25" i="47"/>
  <c r="AB4" i="47"/>
  <c r="AB24" i="47"/>
  <c r="X24" i="47"/>
  <c r="T24" i="47"/>
  <c r="P24" i="47"/>
  <c r="L24" i="47"/>
  <c r="H24" i="47"/>
  <c r="X19" i="47"/>
  <c r="T19" i="47"/>
  <c r="P19" i="47"/>
  <c r="L19" i="47"/>
  <c r="H19" i="47"/>
  <c r="X18" i="47"/>
  <c r="T18" i="47"/>
  <c r="P18" i="47"/>
  <c r="L18" i="47"/>
  <c r="H18" i="47"/>
  <c r="X17" i="47"/>
  <c r="T17" i="47"/>
  <c r="P17" i="47"/>
  <c r="L17" i="47"/>
  <c r="H17" i="47"/>
  <c r="X16" i="47"/>
  <c r="T16" i="47"/>
  <c r="P16" i="47"/>
  <c r="L16" i="47"/>
  <c r="H16" i="47"/>
  <c r="X14" i="47"/>
  <c r="T14" i="47"/>
  <c r="P14" i="47"/>
  <c r="L14" i="47"/>
  <c r="H14" i="47"/>
  <c r="X13" i="47"/>
  <c r="T13" i="47"/>
  <c r="P13" i="47"/>
  <c r="L13" i="47"/>
  <c r="H13" i="47"/>
  <c r="X12" i="47"/>
  <c r="T12" i="47"/>
  <c r="P12" i="47"/>
  <c r="L12" i="47"/>
  <c r="H12" i="47"/>
  <c r="X11" i="47"/>
  <c r="T11" i="47"/>
  <c r="P11" i="47"/>
  <c r="L11" i="47"/>
  <c r="H11" i="47"/>
  <c r="X10" i="47"/>
  <c r="T10" i="47"/>
  <c r="P10" i="47"/>
  <c r="L10" i="47"/>
  <c r="H10" i="47"/>
  <c r="X8" i="47"/>
  <c r="T8" i="47"/>
  <c r="P8" i="47"/>
  <c r="L8" i="47"/>
  <c r="H8" i="47"/>
  <c r="X7" i="47"/>
  <c r="T7" i="47"/>
  <c r="P7" i="47"/>
  <c r="L7" i="47"/>
  <c r="H7" i="47"/>
  <c r="X6" i="47"/>
  <c r="T6" i="47"/>
  <c r="P6" i="47"/>
  <c r="L6" i="47"/>
  <c r="H6" i="47"/>
  <c r="X5" i="47"/>
  <c r="T5" i="47"/>
  <c r="P5" i="47"/>
  <c r="L5" i="47"/>
  <c r="H5" i="47"/>
  <c r="X4" i="47"/>
  <c r="T4" i="47"/>
  <c r="P4" i="47"/>
  <c r="L4" i="47"/>
  <c r="H4" i="47"/>
  <c r="J22" i="48" l="1"/>
  <c r="Y36" i="47"/>
  <c r="N36" i="47"/>
  <c r="Z30" i="47"/>
  <c r="J36" i="47"/>
  <c r="M36" i="47"/>
  <c r="Z4" i="47"/>
  <c r="R10" i="47"/>
  <c r="I10" i="47"/>
  <c r="M16" i="47"/>
  <c r="U30" i="47"/>
  <c r="V16" i="47"/>
  <c r="J30" i="47"/>
  <c r="N10" i="47"/>
  <c r="N16" i="47"/>
  <c r="J24" i="47"/>
  <c r="R36" i="47"/>
  <c r="AC36" i="47"/>
  <c r="Q16" i="47"/>
  <c r="R24" i="47"/>
  <c r="AD4" i="47"/>
  <c r="N30" i="47"/>
  <c r="M10" i="47"/>
  <c r="J10" i="47"/>
  <c r="Z10" i="47"/>
  <c r="R16" i="47"/>
  <c r="V30" i="47"/>
  <c r="Z36" i="47"/>
  <c r="AD36" i="47"/>
  <c r="M24" i="47"/>
  <c r="O43" i="47" s="1"/>
  <c r="N24" i="47"/>
  <c r="V24" i="47"/>
  <c r="AC4" i="47"/>
  <c r="L43" i="47" s="1"/>
  <c r="Q30" i="47"/>
  <c r="R30" i="47"/>
  <c r="I36" i="47"/>
  <c r="U36" i="47"/>
  <c r="V36" i="47"/>
  <c r="R4" i="47"/>
  <c r="Q4" i="47"/>
  <c r="R43" i="47" s="1"/>
  <c r="V4" i="47"/>
  <c r="V10" i="47"/>
  <c r="U10" i="47"/>
  <c r="T44" i="47" s="1"/>
  <c r="I4" i="47"/>
  <c r="V43" i="47" s="1"/>
  <c r="J4" i="47"/>
  <c r="U4" i="47"/>
  <c r="T43" i="47" s="1"/>
  <c r="Y10" i="47"/>
  <c r="J16" i="47"/>
  <c r="I16" i="47"/>
  <c r="Z24" i="47"/>
  <c r="AD30" i="47"/>
  <c r="AD16" i="47"/>
  <c r="Z16" i="47"/>
  <c r="Y16" i="47"/>
  <c r="N4" i="47"/>
  <c r="M4" i="47"/>
  <c r="W43" i="47" s="1"/>
  <c r="Y4" i="47"/>
  <c r="U43" i="47" s="1"/>
  <c r="Q24" i="47"/>
  <c r="Q43" i="47" s="1"/>
  <c r="AD24" i="47"/>
  <c r="AC24" i="47"/>
  <c r="N43" i="47" s="1"/>
  <c r="AD10" i="47"/>
  <c r="AC10" i="47"/>
  <c r="L44" i="47" s="1"/>
  <c r="Q10" i="47"/>
  <c r="U16" i="47"/>
  <c r="I24" i="47"/>
  <c r="S43" i="47" s="1"/>
  <c r="Y24" i="47"/>
  <c r="M43" i="47" s="1"/>
  <c r="M30" i="47"/>
  <c r="O44" i="47" s="1"/>
  <c r="AC30" i="47"/>
  <c r="Q36" i="47"/>
  <c r="AC16" i="47"/>
  <c r="U24" i="47"/>
  <c r="P43" i="47" s="1"/>
  <c r="I30" i="47"/>
  <c r="Y30" i="47"/>
  <c r="L47" i="47" l="1"/>
  <c r="W46" i="47"/>
  <c r="W45" i="47"/>
  <c r="O45" i="47"/>
  <c r="O48" i="47"/>
  <c r="O47" i="47"/>
  <c r="L45" i="47"/>
  <c r="Q45" i="47"/>
  <c r="M44" i="47"/>
  <c r="W48" i="47"/>
  <c r="Q48" i="47"/>
  <c r="N44" i="47"/>
  <c r="R44" i="47"/>
  <c r="L48" i="47"/>
  <c r="R48" i="47"/>
  <c r="R46" i="47"/>
  <c r="T45" i="47"/>
  <c r="U48" i="47"/>
  <c r="S44" i="47"/>
  <c r="M45" i="47"/>
  <c r="U45" i="47"/>
  <c r="U46" i="47"/>
  <c r="N47" i="47"/>
  <c r="V48" i="47"/>
  <c r="Q46" i="47"/>
  <c r="P48" i="47"/>
  <c r="M47" i="47"/>
  <c r="W44" i="47"/>
  <c r="R47" i="47"/>
  <c r="P44" i="47"/>
  <c r="S47" i="47"/>
  <c r="V44" i="47"/>
  <c r="P45" i="47"/>
  <c r="Q47" i="47"/>
  <c r="P46" i="47"/>
  <c r="L46" i="47"/>
  <c r="R45" i="47"/>
  <c r="M48" i="47"/>
  <c r="U44" i="47"/>
  <c r="T46" i="47"/>
  <c r="S45" i="47"/>
  <c r="Q44" i="47"/>
  <c r="T48" i="47"/>
  <c r="W47" i="47"/>
  <c r="S48" i="47"/>
  <c r="N46" i="47"/>
  <c r="S46" i="47"/>
  <c r="M46" i="47"/>
  <c r="V45" i="47"/>
  <c r="V46" i="47"/>
  <c r="T47" i="47"/>
  <c r="P47" i="47"/>
  <c r="O46" i="47"/>
  <c r="U47" i="47"/>
  <c r="N48" i="47"/>
  <c r="N45" i="47"/>
  <c r="V47" i="47"/>
  <c r="L44" i="45" l="1"/>
  <c r="D44" i="45"/>
  <c r="L43" i="45"/>
  <c r="H43" i="45"/>
  <c r="D43" i="45"/>
  <c r="L42" i="45"/>
  <c r="H42" i="45"/>
  <c r="D42" i="45"/>
  <c r="L40" i="45"/>
  <c r="H40" i="45"/>
  <c r="D40" i="45"/>
  <c r="L39" i="45"/>
  <c r="H39" i="45"/>
  <c r="D39" i="45"/>
  <c r="L38" i="45"/>
  <c r="H38" i="45"/>
  <c r="D38" i="45"/>
  <c r="I38" i="45" l="1"/>
  <c r="H47" i="45" s="1"/>
  <c r="N42" i="45"/>
  <c r="F38" i="45"/>
  <c r="J38" i="45"/>
  <c r="H49" i="45" s="1"/>
  <c r="E42" i="45"/>
  <c r="N38" i="45"/>
  <c r="F42" i="45"/>
  <c r="E38" i="45"/>
  <c r="G47" i="45" s="1"/>
  <c r="J42" i="45"/>
  <c r="H50" i="45" s="1"/>
  <c r="M42" i="45"/>
  <c r="M38" i="45"/>
  <c r="I47" i="45" s="1"/>
  <c r="I42" i="45"/>
  <c r="H48" i="45" s="1"/>
  <c r="G50" i="45" l="1"/>
  <c r="G49" i="45"/>
  <c r="G48" i="45"/>
  <c r="I50" i="45"/>
  <c r="I48" i="45"/>
  <c r="I49" i="45"/>
  <c r="L27" i="45" l="1"/>
  <c r="H27" i="45"/>
  <c r="D27" i="45"/>
  <c r="L26" i="45"/>
  <c r="H26" i="45"/>
  <c r="D26" i="45"/>
  <c r="L25" i="45"/>
  <c r="H25" i="45"/>
  <c r="D25" i="45"/>
  <c r="L23" i="45"/>
  <c r="H23" i="45"/>
  <c r="D23" i="45"/>
  <c r="L22" i="45"/>
  <c r="H22" i="45"/>
  <c r="D22" i="45"/>
  <c r="L21" i="45"/>
  <c r="H21" i="45"/>
  <c r="D21" i="45"/>
  <c r="I25" i="45" l="1"/>
  <c r="H31" i="45" s="1"/>
  <c r="J25" i="45"/>
  <c r="F21" i="45"/>
  <c r="I21" i="45"/>
  <c r="H30" i="45" s="1"/>
  <c r="E25" i="45"/>
  <c r="J21" i="45"/>
  <c r="H32" i="45" s="1"/>
  <c r="M21" i="45"/>
  <c r="I30" i="45" s="1"/>
  <c r="N21" i="45"/>
  <c r="F25" i="45"/>
  <c r="N25" i="45"/>
  <c r="I33" i="45" s="1"/>
  <c r="E21" i="45"/>
  <c r="G30" i="45" s="1"/>
  <c r="M25" i="45"/>
  <c r="I31" i="45" s="1"/>
  <c r="L10" i="45"/>
  <c r="H10" i="45"/>
  <c r="D10" i="45"/>
  <c r="L9" i="45"/>
  <c r="H9" i="45"/>
  <c r="D9" i="45"/>
  <c r="L8" i="45"/>
  <c r="H8" i="45"/>
  <c r="D8" i="45"/>
  <c r="L6" i="45"/>
  <c r="H6" i="45"/>
  <c r="D6" i="45"/>
  <c r="L5" i="45"/>
  <c r="H5" i="45"/>
  <c r="D5" i="45"/>
  <c r="L4" i="45"/>
  <c r="H4" i="45"/>
  <c r="D4" i="45"/>
  <c r="I32" i="45" l="1"/>
  <c r="H33" i="45"/>
  <c r="G32" i="45"/>
  <c r="F4" i="45"/>
  <c r="N4" i="45"/>
  <c r="I8" i="45"/>
  <c r="N8" i="45"/>
  <c r="G31" i="45"/>
  <c r="E4" i="45"/>
  <c r="G13" i="45" s="1"/>
  <c r="J4" i="45"/>
  <c r="F8" i="45"/>
  <c r="G33" i="45"/>
  <c r="M8" i="45"/>
  <c r="M4" i="45"/>
  <c r="I13" i="45" s="1"/>
  <c r="E8" i="45"/>
  <c r="J8" i="45"/>
  <c r="I4" i="45"/>
  <c r="H13" i="45" s="1"/>
  <c r="I15" i="45" l="1"/>
  <c r="G14" i="45"/>
  <c r="G16" i="45"/>
  <c r="H16" i="45"/>
  <c r="G15" i="45"/>
  <c r="I14" i="45"/>
  <c r="I16" i="45"/>
  <c r="H15" i="45"/>
  <c r="H14" i="45"/>
  <c r="F12" i="43"/>
  <c r="F11" i="43"/>
  <c r="F9" i="43"/>
  <c r="F8" i="43"/>
  <c r="F7" i="43"/>
  <c r="F5" i="43"/>
  <c r="F4" i="43"/>
  <c r="F3" i="43"/>
  <c r="F3" i="44"/>
  <c r="F4" i="44"/>
  <c r="F5" i="44"/>
  <c r="F7" i="44"/>
  <c r="F8" i="44"/>
  <c r="F9" i="44"/>
  <c r="F11" i="44"/>
  <c r="F12" i="44"/>
  <c r="F12" i="42" l="1"/>
  <c r="F11" i="42"/>
  <c r="F9" i="42"/>
  <c r="F8" i="42"/>
  <c r="F7" i="42"/>
  <c r="F5" i="42"/>
  <c r="F4" i="42"/>
  <c r="F3" i="42"/>
  <c r="G14" i="41" l="1"/>
  <c r="F14" i="41" s="1"/>
  <c r="E14" i="41"/>
  <c r="G3" i="41"/>
  <c r="F3" i="41" s="1"/>
  <c r="E3" i="41"/>
  <c r="G9" i="40"/>
  <c r="F9" i="40" s="1"/>
  <c r="G3" i="40"/>
  <c r="F3" i="40" s="1"/>
  <c r="E9" i="40"/>
  <c r="E3" i="40"/>
  <c r="L14" i="39" l="1"/>
  <c r="K14" i="39" s="1"/>
  <c r="J14" i="39"/>
  <c r="L3" i="39"/>
  <c r="K3" i="39" s="1"/>
  <c r="J3" i="39"/>
  <c r="D25" i="38" l="1"/>
  <c r="D26" i="38"/>
  <c r="D27" i="38"/>
  <c r="D28" i="38"/>
  <c r="D29" i="38"/>
  <c r="D24" i="38"/>
  <c r="D4" i="38" l="1"/>
  <c r="D3" i="38"/>
  <c r="I23" i="37"/>
  <c r="H23" i="37" s="1"/>
  <c r="G23" i="37"/>
  <c r="I14" i="37"/>
  <c r="H14" i="37" s="1"/>
  <c r="G14" i="37"/>
  <c r="I3" i="37"/>
  <c r="H3" i="37" s="1"/>
  <c r="G3" i="37"/>
  <c r="H33" i="36" l="1"/>
  <c r="I3" i="36"/>
  <c r="H3" i="36" s="1"/>
  <c r="I33" i="36"/>
  <c r="I10" i="36"/>
  <c r="H10" i="36" s="1"/>
  <c r="G10" i="36" l="1"/>
  <c r="G33" i="36"/>
  <c r="G3" i="36"/>
  <c r="E21" i="35" l="1"/>
  <c r="E19" i="35"/>
  <c r="E18" i="35"/>
  <c r="E17" i="35"/>
  <c r="E16" i="35"/>
  <c r="E15" i="35"/>
  <c r="H15" i="35" s="1"/>
  <c r="G15" i="35" s="1"/>
  <c r="E13" i="35"/>
  <c r="E12" i="35"/>
  <c r="E11" i="35"/>
  <c r="E10" i="35"/>
  <c r="E8" i="35"/>
  <c r="E7" i="35"/>
  <c r="E6" i="35"/>
  <c r="E5" i="35"/>
  <c r="E4" i="35"/>
  <c r="E3" i="35"/>
  <c r="H3" i="35" l="1"/>
  <c r="G3" i="35" s="1"/>
  <c r="H10" i="35"/>
  <c r="G10" i="35" s="1"/>
  <c r="F3" i="35"/>
  <c r="F15" i="35"/>
  <c r="F10" i="35"/>
  <c r="G26" i="34" l="1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24" i="34"/>
  <c r="G23" i="34"/>
  <c r="G22" i="34"/>
  <c r="G21" i="34"/>
  <c r="G20" i="34"/>
  <c r="G19" i="34"/>
  <c r="G18" i="34"/>
  <c r="G17" i="34"/>
  <c r="G16" i="34"/>
  <c r="G15" i="34"/>
  <c r="G13" i="34"/>
  <c r="G12" i="34"/>
  <c r="G11" i="34"/>
  <c r="G10" i="34"/>
  <c r="G9" i="34"/>
  <c r="G8" i="34"/>
  <c r="G7" i="34"/>
  <c r="G6" i="34"/>
  <c r="G5" i="34"/>
  <c r="G4" i="34"/>
  <c r="G3" i="34"/>
  <c r="I15" i="34" l="1"/>
  <c r="I26" i="34"/>
  <c r="I3" i="34"/>
  <c r="F11" i="33" l="1"/>
  <c r="F10" i="33"/>
  <c r="F9" i="33"/>
  <c r="H9" i="33" s="1"/>
  <c r="F8" i="33"/>
  <c r="F7" i="33"/>
  <c r="F6" i="33"/>
  <c r="F5" i="33"/>
  <c r="F4" i="33"/>
  <c r="F3" i="33"/>
  <c r="H10" i="33" l="1"/>
  <c r="H11" i="33"/>
  <c r="F31" i="30" l="1"/>
  <c r="F30" i="30"/>
  <c r="F29" i="30"/>
  <c r="F28" i="30"/>
  <c r="F27" i="30"/>
  <c r="F26" i="30"/>
  <c r="F25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9" i="30"/>
  <c r="F8" i="30"/>
  <c r="F7" i="30"/>
  <c r="F6" i="30"/>
  <c r="F5" i="30"/>
  <c r="F4" i="30"/>
  <c r="F3" i="30"/>
  <c r="H25" i="30" l="1"/>
  <c r="G3" i="30"/>
  <c r="I3" i="30"/>
  <c r="H3" i="30" s="1"/>
  <c r="G11" i="30"/>
  <c r="I11" i="30"/>
  <c r="H11" i="30" s="1"/>
  <c r="G25" i="30"/>
  <c r="I25" i="30"/>
  <c r="G4" i="32" l="1"/>
  <c r="G5" i="32"/>
  <c r="G6" i="32"/>
  <c r="G7" i="32"/>
  <c r="G8" i="32"/>
  <c r="G9" i="32"/>
  <c r="G10" i="32"/>
  <c r="G11" i="32"/>
  <c r="G12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" i="32"/>
  <c r="I14" i="32" l="1"/>
  <c r="I3" i="32"/>
  <c r="H55" i="29" l="1"/>
  <c r="H54" i="29"/>
  <c r="H53" i="29"/>
  <c r="H52" i="29"/>
  <c r="H18" i="29"/>
  <c r="H17" i="29"/>
  <c r="H16" i="29"/>
  <c r="H15" i="29"/>
  <c r="H51" i="29"/>
  <c r="H50" i="29"/>
  <c r="H49" i="29"/>
  <c r="H48" i="29"/>
  <c r="H14" i="29"/>
  <c r="H13" i="29"/>
  <c r="H12" i="29"/>
  <c r="H11" i="29"/>
  <c r="H47" i="29"/>
  <c r="H46" i="29"/>
  <c r="H45" i="29"/>
  <c r="H44" i="29"/>
  <c r="H43" i="29"/>
  <c r="H42" i="29"/>
  <c r="H41" i="29"/>
  <c r="H40" i="29"/>
  <c r="H10" i="29"/>
  <c r="H9" i="29"/>
  <c r="H8" i="29"/>
  <c r="H7" i="29"/>
  <c r="H6" i="29"/>
  <c r="H5" i="29"/>
  <c r="H4" i="29"/>
  <c r="H3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2" i="29"/>
  <c r="H21" i="29"/>
  <c r="H20" i="29"/>
  <c r="K20" i="29" l="1"/>
  <c r="J20" i="29" s="1"/>
  <c r="I20" i="29"/>
  <c r="I3" i="29"/>
  <c r="K3" i="29"/>
  <c r="J3" i="29" s="1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F24" i="26" l="1"/>
  <c r="F29" i="26"/>
  <c r="F8" i="26"/>
  <c r="F39" i="26"/>
  <c r="F3" i="26"/>
  <c r="F34" i="26"/>
  <c r="F13" i="26"/>
  <c r="F18" i="26"/>
  <c r="F14" i="25" l="1"/>
  <c r="H14" i="25"/>
  <c r="G14" i="25" s="1"/>
  <c r="H3" i="25"/>
  <c r="G3" i="25" s="1"/>
  <c r="F3" i="25"/>
  <c r="F14" i="23"/>
  <c r="H14" i="23"/>
  <c r="G14" i="23" s="1"/>
  <c r="H3" i="23"/>
  <c r="G3" i="23" s="1"/>
  <c r="F3" i="23"/>
  <c r="H14" i="22"/>
  <c r="G14" i="22" s="1"/>
  <c r="F14" i="22"/>
  <c r="H3" i="22"/>
  <c r="G3" i="22" s="1"/>
  <c r="F3" i="22"/>
  <c r="E19" i="21"/>
  <c r="E3" i="21"/>
  <c r="D19" i="21"/>
  <c r="D3" i="21"/>
  <c r="L14" i="20" l="1"/>
  <c r="K14" i="20" s="1"/>
  <c r="J14" i="20"/>
  <c r="L3" i="20"/>
  <c r="K3" i="20" s="1"/>
  <c r="J3" i="20"/>
  <c r="J3" i="19"/>
  <c r="I3" i="19" s="1"/>
  <c r="J14" i="19"/>
  <c r="I14" i="19" s="1"/>
  <c r="H14" i="19"/>
  <c r="J14" i="18"/>
  <c r="I14" i="18" s="1"/>
  <c r="H14" i="18"/>
  <c r="H3" i="19"/>
  <c r="J3" i="18"/>
  <c r="I3" i="18" s="1"/>
  <c r="H3" i="18"/>
  <c r="J3" i="17"/>
  <c r="I3" i="17" s="1"/>
  <c r="H3" i="17"/>
  <c r="F4" i="19" l="1"/>
  <c r="F3" i="19"/>
  <c r="F4" i="18"/>
  <c r="F3" i="18"/>
  <c r="F4" i="17"/>
  <c r="F3" i="17"/>
  <c r="BX30" i="16" l="1"/>
  <c r="J33" i="16"/>
  <c r="J31" i="16" s="1"/>
  <c r="F33" i="16"/>
  <c r="F31" i="16" s="1"/>
  <c r="G32" i="16"/>
  <c r="G30" i="16" s="1"/>
  <c r="H32" i="16"/>
  <c r="H30" i="16" s="1"/>
  <c r="I32" i="16"/>
  <c r="I30" i="16" s="1"/>
  <c r="J32" i="16"/>
  <c r="J30" i="16" s="1"/>
  <c r="K32" i="16"/>
  <c r="K30" i="16" s="1"/>
  <c r="L32" i="16"/>
  <c r="L30" i="16" s="1"/>
  <c r="M32" i="16"/>
  <c r="M30" i="16" s="1"/>
  <c r="N32" i="16"/>
  <c r="N30" i="16" s="1"/>
  <c r="O32" i="16"/>
  <c r="O30" i="16" s="1"/>
  <c r="P32" i="16"/>
  <c r="P30" i="16" s="1"/>
  <c r="Q32" i="16"/>
  <c r="Q30" i="16" s="1"/>
  <c r="R32" i="16"/>
  <c r="R30" i="16" s="1"/>
  <c r="S32" i="16"/>
  <c r="S30" i="16" s="1"/>
  <c r="T32" i="16"/>
  <c r="T30" i="16" s="1"/>
  <c r="U32" i="16"/>
  <c r="U30" i="16" s="1"/>
  <c r="V32" i="16"/>
  <c r="V30" i="16" s="1"/>
  <c r="W32" i="16"/>
  <c r="W30" i="16" s="1"/>
  <c r="X32" i="16"/>
  <c r="X30" i="16" s="1"/>
  <c r="Y32" i="16"/>
  <c r="Y30" i="16" s="1"/>
  <c r="Z32" i="16"/>
  <c r="Z30" i="16" s="1"/>
  <c r="AA32" i="16"/>
  <c r="AA30" i="16" s="1"/>
  <c r="AB32" i="16"/>
  <c r="AB30" i="16" s="1"/>
  <c r="AC32" i="16"/>
  <c r="AC30" i="16" s="1"/>
  <c r="AD32" i="16"/>
  <c r="AD30" i="16" s="1"/>
  <c r="AE32" i="16"/>
  <c r="AE30" i="16" s="1"/>
  <c r="AF32" i="16"/>
  <c r="AF30" i="16" s="1"/>
  <c r="AG32" i="16"/>
  <c r="AG30" i="16" s="1"/>
  <c r="AH32" i="16"/>
  <c r="AH30" i="16" s="1"/>
  <c r="AI32" i="16"/>
  <c r="AI30" i="16" s="1"/>
  <c r="AJ32" i="16"/>
  <c r="AJ30" i="16" s="1"/>
  <c r="AK32" i="16"/>
  <c r="AK30" i="16" s="1"/>
  <c r="AL32" i="16"/>
  <c r="AL30" i="16" s="1"/>
  <c r="AM32" i="16"/>
  <c r="AM30" i="16" s="1"/>
  <c r="AN32" i="16"/>
  <c r="AN30" i="16" s="1"/>
  <c r="AO32" i="16"/>
  <c r="AO30" i="16" s="1"/>
  <c r="AP32" i="16"/>
  <c r="AP30" i="16" s="1"/>
  <c r="AQ32" i="16"/>
  <c r="AQ30" i="16" s="1"/>
  <c r="AR32" i="16"/>
  <c r="AR30" i="16" s="1"/>
  <c r="AS32" i="16"/>
  <c r="AS30" i="16" s="1"/>
  <c r="AT32" i="16"/>
  <c r="AT30" i="16" s="1"/>
  <c r="AU32" i="16"/>
  <c r="AU30" i="16" s="1"/>
  <c r="AV32" i="16"/>
  <c r="AV30" i="16" s="1"/>
  <c r="AW32" i="16"/>
  <c r="AW30" i="16" s="1"/>
  <c r="AX32" i="16"/>
  <c r="AX30" i="16" s="1"/>
  <c r="AY32" i="16"/>
  <c r="AY30" i="16" s="1"/>
  <c r="AZ32" i="16"/>
  <c r="AZ30" i="16" s="1"/>
  <c r="BA32" i="16"/>
  <c r="BA30" i="16" s="1"/>
  <c r="BB32" i="16"/>
  <c r="BB30" i="16" s="1"/>
  <c r="BC32" i="16"/>
  <c r="BC30" i="16" s="1"/>
  <c r="BD32" i="16"/>
  <c r="BD30" i="16" s="1"/>
  <c r="BE32" i="16"/>
  <c r="BE30" i="16" s="1"/>
  <c r="BF32" i="16"/>
  <c r="BF30" i="16" s="1"/>
  <c r="BG32" i="16"/>
  <c r="BG30" i="16" s="1"/>
  <c r="BH32" i="16"/>
  <c r="BH30" i="16" s="1"/>
  <c r="BI32" i="16"/>
  <c r="BI30" i="16" s="1"/>
  <c r="BJ32" i="16"/>
  <c r="BJ30" i="16" s="1"/>
  <c r="BK32" i="16"/>
  <c r="BK30" i="16" s="1"/>
  <c r="BL32" i="16"/>
  <c r="BL30" i="16" s="1"/>
  <c r="BM32" i="16"/>
  <c r="BM30" i="16" s="1"/>
  <c r="BN32" i="16"/>
  <c r="BN30" i="16" s="1"/>
  <c r="BO32" i="16"/>
  <c r="BO30" i="16" s="1"/>
  <c r="BP32" i="16"/>
  <c r="BP30" i="16" s="1"/>
  <c r="BQ32" i="16"/>
  <c r="BQ30" i="16" s="1"/>
  <c r="BR32" i="16"/>
  <c r="BR30" i="16" s="1"/>
  <c r="BS32" i="16"/>
  <c r="BS30" i="16" s="1"/>
  <c r="BT32" i="16"/>
  <c r="BT30" i="16" s="1"/>
  <c r="BU32" i="16"/>
  <c r="BU30" i="16" s="1"/>
  <c r="BV32" i="16"/>
  <c r="BV30" i="16" s="1"/>
  <c r="BW32" i="16"/>
  <c r="BW30" i="16" s="1"/>
  <c r="BX32" i="16"/>
  <c r="BY32" i="16"/>
  <c r="BY30" i="16" s="1"/>
  <c r="BZ32" i="16"/>
  <c r="BZ30" i="16" s="1"/>
  <c r="CA32" i="16"/>
  <c r="CA30" i="16" s="1"/>
  <c r="CB32" i="16"/>
  <c r="CB30" i="16" s="1"/>
  <c r="CC32" i="16"/>
  <c r="CC30" i="16" s="1"/>
  <c r="CD32" i="16"/>
  <c r="CD30" i="16" s="1"/>
  <c r="CE32" i="16"/>
  <c r="CE30" i="16" s="1"/>
  <c r="CF32" i="16"/>
  <c r="CF30" i="16" s="1"/>
  <c r="CG32" i="16"/>
  <c r="CG30" i="16" s="1"/>
  <c r="CH32" i="16"/>
  <c r="CH30" i="16" s="1"/>
  <c r="CI32" i="16"/>
  <c r="CI30" i="16" s="1"/>
  <c r="CJ32" i="16"/>
  <c r="CJ30" i="16" s="1"/>
  <c r="CK32" i="16"/>
  <c r="CK30" i="16" s="1"/>
  <c r="CL32" i="16"/>
  <c r="CL30" i="16" s="1"/>
  <c r="CM32" i="16"/>
  <c r="CM30" i="16" s="1"/>
  <c r="CN32" i="16"/>
  <c r="CN30" i="16" s="1"/>
  <c r="CO32" i="16"/>
  <c r="CO30" i="16" s="1"/>
  <c r="CP32" i="16"/>
  <c r="CP30" i="16" s="1"/>
  <c r="CQ32" i="16"/>
  <c r="CQ30" i="16" s="1"/>
  <c r="CR32" i="16"/>
  <c r="CR30" i="16" s="1"/>
  <c r="CS32" i="16"/>
  <c r="CS30" i="16" s="1"/>
  <c r="CT32" i="16"/>
  <c r="CT30" i="16" s="1"/>
  <c r="CU32" i="16"/>
  <c r="CU30" i="16" s="1"/>
  <c r="CV32" i="16"/>
  <c r="CV30" i="16" s="1"/>
  <c r="CW32" i="16"/>
  <c r="CW30" i="16" s="1"/>
  <c r="CX32" i="16"/>
  <c r="CX30" i="16" s="1"/>
  <c r="CY32" i="16"/>
  <c r="CY30" i="16" s="1"/>
  <c r="CZ32" i="16"/>
  <c r="CZ30" i="16" s="1"/>
  <c r="DA32" i="16"/>
  <c r="DA30" i="16" s="1"/>
  <c r="DB32" i="16"/>
  <c r="DB30" i="16" s="1"/>
  <c r="DC32" i="16"/>
  <c r="DC30" i="16" s="1"/>
  <c r="DD32" i="16"/>
  <c r="DD30" i="16" s="1"/>
  <c r="DE32" i="16"/>
  <c r="DE30" i="16" s="1"/>
  <c r="DF32" i="16"/>
  <c r="DF30" i="16" s="1"/>
  <c r="DG32" i="16"/>
  <c r="DG30" i="16" s="1"/>
  <c r="DH32" i="16"/>
  <c r="DH30" i="16" s="1"/>
  <c r="DI32" i="16"/>
  <c r="DI30" i="16" s="1"/>
  <c r="DJ32" i="16"/>
  <c r="DJ30" i="16" s="1"/>
  <c r="DK32" i="16"/>
  <c r="DK30" i="16" s="1"/>
  <c r="DL32" i="16"/>
  <c r="DL30" i="16" s="1"/>
  <c r="DM32" i="16"/>
  <c r="DM30" i="16" s="1"/>
  <c r="DN32" i="16"/>
  <c r="DN30" i="16" s="1"/>
  <c r="DO32" i="16"/>
  <c r="DO30" i="16" s="1"/>
  <c r="DP32" i="16"/>
  <c r="DP30" i="16" s="1"/>
  <c r="DQ32" i="16"/>
  <c r="DQ30" i="16" s="1"/>
  <c r="DR32" i="16"/>
  <c r="DR30" i="16" s="1"/>
  <c r="DS32" i="16"/>
  <c r="DS30" i="16" s="1"/>
  <c r="DT32" i="16"/>
  <c r="DT30" i="16" s="1"/>
  <c r="DU32" i="16"/>
  <c r="DU30" i="16" s="1"/>
  <c r="DV32" i="16"/>
  <c r="DV30" i="16" s="1"/>
  <c r="DW32" i="16"/>
  <c r="DW30" i="16" s="1"/>
  <c r="DX32" i="16"/>
  <c r="DX30" i="16" s="1"/>
  <c r="DY32" i="16"/>
  <c r="DY30" i="16" s="1"/>
  <c r="DZ32" i="16"/>
  <c r="DZ30" i="16" s="1"/>
  <c r="EA32" i="16"/>
  <c r="EA30" i="16" s="1"/>
  <c r="EB32" i="16"/>
  <c r="EB30" i="16" s="1"/>
  <c r="EC32" i="16"/>
  <c r="EC30" i="16" s="1"/>
  <c r="ED32" i="16"/>
  <c r="ED30" i="16" s="1"/>
  <c r="EE32" i="16"/>
  <c r="EE30" i="16" s="1"/>
  <c r="EF32" i="16"/>
  <c r="EF30" i="16" s="1"/>
  <c r="EG32" i="16"/>
  <c r="EG30" i="16" s="1"/>
  <c r="EH32" i="16"/>
  <c r="EH30" i="16" s="1"/>
  <c r="EI32" i="16"/>
  <c r="EI30" i="16" s="1"/>
  <c r="F32" i="16"/>
  <c r="F30" i="16" s="1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AG29" i="16"/>
  <c r="AH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Y29" i="16"/>
  <c r="AZ29" i="16"/>
  <c r="BA29" i="16"/>
  <c r="BB29" i="16"/>
  <c r="BC29" i="16"/>
  <c r="BD29" i="16"/>
  <c r="BE29" i="16"/>
  <c r="BF29" i="16"/>
  <c r="BG29" i="16"/>
  <c r="BH29" i="16"/>
  <c r="BI29" i="16"/>
  <c r="BJ29" i="16"/>
  <c r="BK29" i="16"/>
  <c r="BL29" i="16"/>
  <c r="BM29" i="16"/>
  <c r="BN29" i="16"/>
  <c r="BO29" i="16"/>
  <c r="BP29" i="16"/>
  <c r="BQ29" i="16"/>
  <c r="BR29" i="16"/>
  <c r="BS29" i="16"/>
  <c r="BT29" i="16"/>
  <c r="BU29" i="16"/>
  <c r="BV29" i="16"/>
  <c r="BW29" i="16"/>
  <c r="BX29" i="16"/>
  <c r="BY29" i="16"/>
  <c r="BZ29" i="16"/>
  <c r="CA29" i="16"/>
  <c r="CB29" i="16"/>
  <c r="CC29" i="16"/>
  <c r="CD29" i="16"/>
  <c r="CE29" i="16"/>
  <c r="CF29" i="16"/>
  <c r="CG29" i="16"/>
  <c r="CH29" i="16"/>
  <c r="CI29" i="16"/>
  <c r="CJ29" i="16"/>
  <c r="CK29" i="16"/>
  <c r="CL29" i="16"/>
  <c r="CM29" i="16"/>
  <c r="CN29" i="16"/>
  <c r="CO29" i="16"/>
  <c r="CP29" i="16"/>
  <c r="CQ29" i="16"/>
  <c r="CR29" i="16"/>
  <c r="CS29" i="16"/>
  <c r="CT29" i="16"/>
  <c r="CU29" i="16"/>
  <c r="CV29" i="16"/>
  <c r="CW29" i="16"/>
  <c r="CX29" i="16"/>
  <c r="CY29" i="16"/>
  <c r="CZ29" i="16"/>
  <c r="DA29" i="16"/>
  <c r="DB29" i="16"/>
  <c r="DC29" i="16"/>
  <c r="DD29" i="16"/>
  <c r="DE29" i="16"/>
  <c r="DF29" i="16"/>
  <c r="DG29" i="16"/>
  <c r="DH29" i="16"/>
  <c r="DI29" i="16"/>
  <c r="DJ29" i="16"/>
  <c r="DK29" i="16"/>
  <c r="DL29" i="16"/>
  <c r="DM29" i="16"/>
  <c r="DN29" i="16"/>
  <c r="DO29" i="16"/>
  <c r="DP29" i="16"/>
  <c r="DQ29" i="16"/>
  <c r="DR29" i="16"/>
  <c r="DS29" i="16"/>
  <c r="DT29" i="16"/>
  <c r="DU29" i="16"/>
  <c r="DV29" i="16"/>
  <c r="DW29" i="16"/>
  <c r="DX29" i="16"/>
  <c r="DY29" i="16"/>
  <c r="DZ29" i="16"/>
  <c r="EA29" i="16"/>
  <c r="EB29" i="16"/>
  <c r="EC29" i="16"/>
  <c r="ED29" i="16"/>
  <c r="EE29" i="16"/>
  <c r="EF29" i="16"/>
  <c r="EG29" i="16"/>
  <c r="EH29" i="16"/>
  <c r="EI29" i="16"/>
  <c r="F29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AH28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AY28" i="16"/>
  <c r="AZ28" i="16"/>
  <c r="BA28" i="16"/>
  <c r="BB28" i="16"/>
  <c r="BC28" i="16"/>
  <c r="BD28" i="16"/>
  <c r="BE28" i="16"/>
  <c r="BF28" i="16"/>
  <c r="BG28" i="16"/>
  <c r="BH28" i="16"/>
  <c r="BI28" i="16"/>
  <c r="BJ28" i="16"/>
  <c r="BK28" i="16"/>
  <c r="BL28" i="16"/>
  <c r="BM28" i="16"/>
  <c r="BN28" i="16"/>
  <c r="BO28" i="16"/>
  <c r="BP28" i="16"/>
  <c r="BQ28" i="16"/>
  <c r="BR28" i="16"/>
  <c r="BS28" i="16"/>
  <c r="BT28" i="16"/>
  <c r="BU28" i="16"/>
  <c r="BV28" i="16"/>
  <c r="BW28" i="16"/>
  <c r="BX28" i="16"/>
  <c r="BY28" i="16"/>
  <c r="BZ28" i="16"/>
  <c r="CA28" i="16"/>
  <c r="CB28" i="16"/>
  <c r="CC28" i="16"/>
  <c r="CD28" i="16"/>
  <c r="CE28" i="16"/>
  <c r="CF28" i="16"/>
  <c r="CG28" i="16"/>
  <c r="CH28" i="16"/>
  <c r="CI28" i="16"/>
  <c r="CJ28" i="16"/>
  <c r="CK28" i="16"/>
  <c r="CL28" i="16"/>
  <c r="CM28" i="16"/>
  <c r="CN28" i="16"/>
  <c r="CO28" i="16"/>
  <c r="CP28" i="16"/>
  <c r="CQ28" i="16"/>
  <c r="CR28" i="16"/>
  <c r="CS28" i="16"/>
  <c r="CT28" i="16"/>
  <c r="CU28" i="16"/>
  <c r="CV28" i="16"/>
  <c r="CW28" i="16"/>
  <c r="CX28" i="16"/>
  <c r="CY28" i="16"/>
  <c r="CZ28" i="16"/>
  <c r="DA28" i="16"/>
  <c r="DB28" i="16"/>
  <c r="DC28" i="16"/>
  <c r="DD28" i="16"/>
  <c r="DE28" i="16"/>
  <c r="DF28" i="16"/>
  <c r="DG28" i="16"/>
  <c r="DH28" i="16"/>
  <c r="DI28" i="16"/>
  <c r="DJ28" i="16"/>
  <c r="DK28" i="16"/>
  <c r="DL28" i="16"/>
  <c r="DM28" i="16"/>
  <c r="DN28" i="16"/>
  <c r="DO28" i="16"/>
  <c r="DP28" i="16"/>
  <c r="DQ28" i="16"/>
  <c r="DR28" i="16"/>
  <c r="DS28" i="16"/>
  <c r="DT28" i="16"/>
  <c r="DU28" i="16"/>
  <c r="DV28" i="16"/>
  <c r="DW28" i="16"/>
  <c r="DX28" i="16"/>
  <c r="DY28" i="16"/>
  <c r="DZ28" i="16"/>
  <c r="EA28" i="16"/>
  <c r="EB28" i="16"/>
  <c r="EC28" i="16"/>
  <c r="ED28" i="16"/>
  <c r="EE28" i="16"/>
  <c r="EF28" i="16"/>
  <c r="EG28" i="16"/>
  <c r="EH28" i="16"/>
  <c r="EI28" i="16"/>
  <c r="F28" i="16"/>
  <c r="EI33" i="16"/>
  <c r="EI31" i="16" s="1"/>
  <c r="EH33" i="16"/>
  <c r="EH31" i="16" s="1"/>
  <c r="EG33" i="16"/>
  <c r="EG31" i="16" s="1"/>
  <c r="EF33" i="16"/>
  <c r="EF31" i="16" s="1"/>
  <c r="EE33" i="16"/>
  <c r="EE31" i="16" s="1"/>
  <c r="ED33" i="16"/>
  <c r="ED31" i="16" s="1"/>
  <c r="EC33" i="16"/>
  <c r="EC31" i="16" s="1"/>
  <c r="EB33" i="16"/>
  <c r="EB31" i="16" s="1"/>
  <c r="EA33" i="16"/>
  <c r="EA31" i="16" s="1"/>
  <c r="DZ33" i="16"/>
  <c r="DZ31" i="16" s="1"/>
  <c r="DY33" i="16"/>
  <c r="DY31" i="16" s="1"/>
  <c r="DX33" i="16"/>
  <c r="DX31" i="16" s="1"/>
  <c r="DW33" i="16"/>
  <c r="DW31" i="16" s="1"/>
  <c r="DV33" i="16"/>
  <c r="DV31" i="16" s="1"/>
  <c r="DU33" i="16"/>
  <c r="DU31" i="16" s="1"/>
  <c r="DT33" i="16"/>
  <c r="DT31" i="16" s="1"/>
  <c r="DS33" i="16"/>
  <c r="DS31" i="16" s="1"/>
  <c r="DR33" i="16"/>
  <c r="DR31" i="16" s="1"/>
  <c r="DQ33" i="16"/>
  <c r="DQ31" i="16" s="1"/>
  <c r="DP33" i="16"/>
  <c r="DP31" i="16" s="1"/>
  <c r="DO33" i="16"/>
  <c r="DO31" i="16" s="1"/>
  <c r="DN33" i="16"/>
  <c r="DN31" i="16" s="1"/>
  <c r="DM33" i="16"/>
  <c r="DM31" i="16" s="1"/>
  <c r="DL33" i="16"/>
  <c r="DL31" i="16" s="1"/>
  <c r="DK33" i="16"/>
  <c r="DK31" i="16" s="1"/>
  <c r="DJ33" i="16"/>
  <c r="DJ31" i="16" s="1"/>
  <c r="DI33" i="16"/>
  <c r="DI31" i="16" s="1"/>
  <c r="DH33" i="16"/>
  <c r="DH31" i="16" s="1"/>
  <c r="DG33" i="16"/>
  <c r="DG31" i="16" s="1"/>
  <c r="DF33" i="16"/>
  <c r="DF31" i="16" s="1"/>
  <c r="DE33" i="16"/>
  <c r="DE31" i="16" s="1"/>
  <c r="DD33" i="16"/>
  <c r="DD31" i="16" s="1"/>
  <c r="DC33" i="16"/>
  <c r="DC31" i="16" s="1"/>
  <c r="DB33" i="16"/>
  <c r="DB31" i="16" s="1"/>
  <c r="DA33" i="16"/>
  <c r="DA31" i="16" s="1"/>
  <c r="CZ33" i="16"/>
  <c r="CZ31" i="16" s="1"/>
  <c r="CY33" i="16"/>
  <c r="CY31" i="16" s="1"/>
  <c r="CX33" i="16"/>
  <c r="CX31" i="16" s="1"/>
  <c r="CW33" i="16"/>
  <c r="CW31" i="16" s="1"/>
  <c r="CV33" i="16"/>
  <c r="CV31" i="16" s="1"/>
  <c r="CU33" i="16"/>
  <c r="CU31" i="16" s="1"/>
  <c r="CT33" i="16"/>
  <c r="CT31" i="16" s="1"/>
  <c r="CS33" i="16"/>
  <c r="CS31" i="16" s="1"/>
  <c r="CR33" i="16"/>
  <c r="CR31" i="16" s="1"/>
  <c r="CQ33" i="16"/>
  <c r="CQ31" i="16" s="1"/>
  <c r="CP33" i="16"/>
  <c r="CP31" i="16" s="1"/>
  <c r="CO33" i="16"/>
  <c r="CO31" i="16" s="1"/>
  <c r="CN33" i="16"/>
  <c r="CN31" i="16" s="1"/>
  <c r="CM33" i="16"/>
  <c r="CM31" i="16" s="1"/>
  <c r="CL33" i="16"/>
  <c r="CL31" i="16" s="1"/>
  <c r="CK33" i="16"/>
  <c r="CK31" i="16" s="1"/>
  <c r="CJ33" i="16"/>
  <c r="CJ31" i="16" s="1"/>
  <c r="CI33" i="16"/>
  <c r="CI31" i="16" s="1"/>
  <c r="CH33" i="16"/>
  <c r="CH31" i="16" s="1"/>
  <c r="CG33" i="16"/>
  <c r="CG31" i="16" s="1"/>
  <c r="CF33" i="16"/>
  <c r="CF31" i="16" s="1"/>
  <c r="CE33" i="16"/>
  <c r="CE31" i="16" s="1"/>
  <c r="CD33" i="16"/>
  <c r="CD31" i="16" s="1"/>
  <c r="CC33" i="16"/>
  <c r="CC31" i="16" s="1"/>
  <c r="CB33" i="16"/>
  <c r="CB31" i="16" s="1"/>
  <c r="CA33" i="16"/>
  <c r="CA31" i="16" s="1"/>
  <c r="BZ33" i="16"/>
  <c r="BZ31" i="16" s="1"/>
  <c r="BY33" i="16"/>
  <c r="BY31" i="16" s="1"/>
  <c r="BX33" i="16"/>
  <c r="BX31" i="16" s="1"/>
  <c r="BW33" i="16"/>
  <c r="BW31" i="16" s="1"/>
  <c r="BV33" i="16"/>
  <c r="BV31" i="16" s="1"/>
  <c r="BU33" i="16"/>
  <c r="BU31" i="16" s="1"/>
  <c r="BT33" i="16"/>
  <c r="BT31" i="16" s="1"/>
  <c r="BS33" i="16"/>
  <c r="BS31" i="16" s="1"/>
  <c r="BR33" i="16"/>
  <c r="BR31" i="16" s="1"/>
  <c r="BQ33" i="16"/>
  <c r="BQ31" i="16" s="1"/>
  <c r="BP33" i="16"/>
  <c r="BP31" i="16" s="1"/>
  <c r="BO33" i="16"/>
  <c r="BO31" i="16" s="1"/>
  <c r="BN33" i="16"/>
  <c r="BN31" i="16" s="1"/>
  <c r="BM33" i="16"/>
  <c r="BM31" i="16" s="1"/>
  <c r="BL33" i="16"/>
  <c r="BL31" i="16" s="1"/>
  <c r="BK33" i="16"/>
  <c r="BK31" i="16" s="1"/>
  <c r="BJ33" i="16"/>
  <c r="BJ31" i="16" s="1"/>
  <c r="BI33" i="16"/>
  <c r="BI31" i="16" s="1"/>
  <c r="BH33" i="16"/>
  <c r="BH31" i="16" s="1"/>
  <c r="BG33" i="16"/>
  <c r="BG31" i="16" s="1"/>
  <c r="BF33" i="16"/>
  <c r="BF31" i="16" s="1"/>
  <c r="BE33" i="16"/>
  <c r="BE31" i="16" s="1"/>
  <c r="BD33" i="16"/>
  <c r="BD31" i="16" s="1"/>
  <c r="BC33" i="16"/>
  <c r="BC31" i="16" s="1"/>
  <c r="BB33" i="16"/>
  <c r="BB31" i="16" s="1"/>
  <c r="BA33" i="16"/>
  <c r="BA31" i="16" s="1"/>
  <c r="AZ33" i="16"/>
  <c r="AZ31" i="16" s="1"/>
  <c r="AY33" i="16"/>
  <c r="AY31" i="16" s="1"/>
  <c r="AX33" i="16"/>
  <c r="AX31" i="16" s="1"/>
  <c r="AW33" i="16"/>
  <c r="AW31" i="16" s="1"/>
  <c r="AV33" i="16"/>
  <c r="AV31" i="16" s="1"/>
  <c r="AU33" i="16"/>
  <c r="AU31" i="16" s="1"/>
  <c r="AT33" i="16"/>
  <c r="AT31" i="16" s="1"/>
  <c r="AS33" i="16"/>
  <c r="AS31" i="16" s="1"/>
  <c r="AR33" i="16"/>
  <c r="AR31" i="16" s="1"/>
  <c r="AQ33" i="16"/>
  <c r="AQ31" i="16" s="1"/>
  <c r="AP33" i="16"/>
  <c r="AP31" i="16" s="1"/>
  <c r="AO33" i="16"/>
  <c r="AO31" i="16" s="1"/>
  <c r="AN33" i="16"/>
  <c r="AN31" i="16" s="1"/>
  <c r="AM33" i="16"/>
  <c r="AM31" i="16" s="1"/>
  <c r="AL33" i="16"/>
  <c r="AL31" i="16" s="1"/>
  <c r="AK33" i="16"/>
  <c r="AK31" i="16" s="1"/>
  <c r="AJ33" i="16"/>
  <c r="AJ31" i="16" s="1"/>
  <c r="AI33" i="16"/>
  <c r="AI31" i="16" s="1"/>
  <c r="AH33" i="16"/>
  <c r="AH31" i="16" s="1"/>
  <c r="AG33" i="16"/>
  <c r="AG31" i="16" s="1"/>
  <c r="AF33" i="16"/>
  <c r="AF31" i="16" s="1"/>
  <c r="AE33" i="16"/>
  <c r="AE31" i="16" s="1"/>
  <c r="AD33" i="16"/>
  <c r="AD31" i="16" s="1"/>
  <c r="AC33" i="16"/>
  <c r="AC31" i="16" s="1"/>
  <c r="AB33" i="16"/>
  <c r="AB31" i="16" s="1"/>
  <c r="AA33" i="16"/>
  <c r="AA31" i="16" s="1"/>
  <c r="Z33" i="16"/>
  <c r="Z31" i="16" s="1"/>
  <c r="Y33" i="16"/>
  <c r="Y31" i="16" s="1"/>
  <c r="X33" i="16"/>
  <c r="X31" i="16" s="1"/>
  <c r="W33" i="16"/>
  <c r="W31" i="16" s="1"/>
  <c r="V33" i="16"/>
  <c r="V31" i="16" s="1"/>
  <c r="U33" i="16"/>
  <c r="U31" i="16" s="1"/>
  <c r="T33" i="16"/>
  <c r="T31" i="16" s="1"/>
  <c r="S33" i="16"/>
  <c r="S31" i="16" s="1"/>
  <c r="R33" i="16"/>
  <c r="R31" i="16" s="1"/>
  <c r="Q33" i="16"/>
  <c r="Q31" i="16" s="1"/>
  <c r="P33" i="16"/>
  <c r="P31" i="16" s="1"/>
  <c r="O33" i="16"/>
  <c r="O31" i="16" s="1"/>
  <c r="N33" i="16"/>
  <c r="N31" i="16" s="1"/>
  <c r="M33" i="16"/>
  <c r="M31" i="16" s="1"/>
  <c r="L33" i="16"/>
  <c r="L31" i="16" s="1"/>
  <c r="K33" i="16"/>
  <c r="K31" i="16" s="1"/>
  <c r="I33" i="16"/>
  <c r="I31" i="16" s="1"/>
  <c r="H33" i="16"/>
  <c r="H31" i="16" s="1"/>
  <c r="G33" i="16"/>
  <c r="G31" i="16" s="1"/>
  <c r="F15" i="13" l="1"/>
  <c r="E15" i="13" s="1"/>
  <c r="D15" i="13"/>
  <c r="F3" i="13"/>
  <c r="E3" i="13" s="1"/>
  <c r="D3" i="13"/>
  <c r="D15" i="12"/>
  <c r="F15" i="12"/>
  <c r="E15" i="12" s="1"/>
  <c r="F3" i="12"/>
  <c r="E3" i="12" s="1"/>
  <c r="D3" i="12"/>
  <c r="F15" i="11"/>
  <c r="E15" i="11" s="1"/>
  <c r="D15" i="11"/>
  <c r="F3" i="11"/>
  <c r="E3" i="11" s="1"/>
  <c r="D3" i="11"/>
  <c r="N47" i="14" l="1"/>
  <c r="M47" i="14" s="1"/>
  <c r="L47" i="14"/>
  <c r="J47" i="14"/>
  <c r="I47" i="14" s="1"/>
  <c r="H47" i="14"/>
  <c r="F47" i="14"/>
  <c r="E47" i="14" s="1"/>
  <c r="D47" i="14"/>
  <c r="N43" i="14"/>
  <c r="M43" i="14" s="1"/>
  <c r="L43" i="14"/>
  <c r="J43" i="14"/>
  <c r="I43" i="14" s="1"/>
  <c r="H43" i="14"/>
  <c r="F43" i="14"/>
  <c r="E43" i="14" s="1"/>
  <c r="D43" i="14"/>
  <c r="N36" i="14"/>
  <c r="M36" i="14" s="1"/>
  <c r="S41" i="14" s="1"/>
  <c r="L36" i="14"/>
  <c r="S38" i="14" s="1"/>
  <c r="J36" i="14"/>
  <c r="I36" i="14" s="1"/>
  <c r="H36" i="14"/>
  <c r="R38" i="14" s="1"/>
  <c r="F36" i="14"/>
  <c r="E36" i="14" s="1"/>
  <c r="D36" i="14"/>
  <c r="N30" i="14"/>
  <c r="M30" i="14" s="1"/>
  <c r="L30" i="14"/>
  <c r="J30" i="14"/>
  <c r="I30" i="14" s="1"/>
  <c r="H30" i="14"/>
  <c r="F30" i="14"/>
  <c r="E30" i="14" s="1"/>
  <c r="D30" i="14"/>
  <c r="N26" i="14"/>
  <c r="M26" i="14" s="1"/>
  <c r="L26" i="14"/>
  <c r="J26" i="14"/>
  <c r="I26" i="14" s="1"/>
  <c r="H26" i="14"/>
  <c r="F26" i="14"/>
  <c r="E26" i="14" s="1"/>
  <c r="D26" i="14"/>
  <c r="N19" i="14"/>
  <c r="M19" i="14" s="1"/>
  <c r="L19" i="14"/>
  <c r="S21" i="14" s="1"/>
  <c r="J19" i="14"/>
  <c r="I19" i="14" s="1"/>
  <c r="H19" i="14"/>
  <c r="R21" i="14" s="1"/>
  <c r="F19" i="14"/>
  <c r="E19" i="14" s="1"/>
  <c r="D19" i="14"/>
  <c r="Q22" i="14" s="1"/>
  <c r="N13" i="14"/>
  <c r="M13" i="14" s="1"/>
  <c r="L13" i="14"/>
  <c r="J13" i="14"/>
  <c r="I13" i="14" s="1"/>
  <c r="H13" i="14"/>
  <c r="F13" i="14"/>
  <c r="E13" i="14" s="1"/>
  <c r="D13" i="14"/>
  <c r="N9" i="14"/>
  <c r="M9" i="14" s="1"/>
  <c r="L9" i="14"/>
  <c r="J9" i="14"/>
  <c r="I9" i="14" s="1"/>
  <c r="H9" i="14"/>
  <c r="F9" i="14"/>
  <c r="E9" i="14" s="1"/>
  <c r="D9" i="14"/>
  <c r="N3" i="14"/>
  <c r="M3" i="14" s="1"/>
  <c r="L3" i="14"/>
  <c r="S5" i="14" s="1"/>
  <c r="J3" i="14"/>
  <c r="I3" i="14" s="1"/>
  <c r="H3" i="14"/>
  <c r="R5" i="14" s="1"/>
  <c r="F3" i="14"/>
  <c r="E3" i="14" s="1"/>
  <c r="D3" i="14"/>
  <c r="Q5" i="14" s="1"/>
  <c r="Q23" i="14" l="1"/>
  <c r="Q39" i="14"/>
  <c r="Q41" i="14"/>
  <c r="Q42" i="14"/>
  <c r="Q43" i="14"/>
  <c r="S8" i="14"/>
  <c r="Q9" i="14"/>
  <c r="S43" i="14"/>
  <c r="Q8" i="14"/>
  <c r="R24" i="14"/>
  <c r="Q40" i="14"/>
  <c r="S24" i="14"/>
  <c r="S25" i="14"/>
  <c r="S23" i="14"/>
  <c r="Q24" i="14"/>
  <c r="R6" i="14"/>
  <c r="S26" i="14"/>
  <c r="R41" i="14"/>
  <c r="R40" i="14"/>
  <c r="R9" i="14"/>
  <c r="Q10" i="14"/>
  <c r="Q25" i="14"/>
  <c r="S40" i="14"/>
  <c r="R42" i="14"/>
  <c r="S10" i="14"/>
  <c r="S6" i="14"/>
  <c r="R7" i="14"/>
  <c r="R22" i="14"/>
  <c r="Q26" i="14"/>
  <c r="S7" i="14"/>
  <c r="Q7" i="14"/>
  <c r="S9" i="14"/>
  <c r="R10" i="14"/>
  <c r="Q21" i="14"/>
  <c r="R25" i="14"/>
  <c r="R23" i="14"/>
  <c r="Q38" i="14"/>
  <c r="S42" i="14"/>
  <c r="R43" i="14"/>
  <c r="R39" i="14"/>
  <c r="R26" i="14"/>
  <c r="R8" i="14"/>
  <c r="S22" i="14"/>
  <c r="Q6" i="14"/>
  <c r="S39" i="14"/>
  <c r="F12" i="10"/>
  <c r="F6" i="10" l="1"/>
  <c r="F5" i="10"/>
  <c r="F4" i="10"/>
  <c r="F3" i="10"/>
  <c r="F17" i="10"/>
  <c r="F16" i="10"/>
  <c r="F15" i="10"/>
  <c r="F14" i="10"/>
  <c r="F13" i="10"/>
  <c r="F11" i="10"/>
  <c r="F10" i="10"/>
  <c r="F9" i="10"/>
  <c r="F8" i="10"/>
  <c r="G3" i="10" l="1"/>
  <c r="I3" i="10"/>
  <c r="H3" i="10" s="1"/>
  <c r="I8" i="10"/>
  <c r="H8" i="10" s="1"/>
  <c r="G8" i="10"/>
  <c r="E31" i="9"/>
  <c r="E30" i="9"/>
  <c r="E29" i="9"/>
  <c r="E28" i="9"/>
  <c r="E27" i="9"/>
  <c r="F27" i="9" l="1"/>
  <c r="H27" i="9"/>
  <c r="G27" i="9" s="1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5" i="9"/>
  <c r="E24" i="9"/>
  <c r="E23" i="9"/>
  <c r="E22" i="9"/>
  <c r="E21" i="9"/>
  <c r="E20" i="9"/>
  <c r="E19" i="9"/>
  <c r="E18" i="9"/>
  <c r="F3" i="9" l="1"/>
  <c r="H18" i="9"/>
  <c r="G18" i="9" s="1"/>
  <c r="F18" i="9"/>
  <c r="H3" i="9"/>
  <c r="G3" i="9" s="1"/>
  <c r="G13" i="8"/>
  <c r="G3" i="8"/>
  <c r="I13" i="8"/>
  <c r="H13" i="8" s="1"/>
  <c r="I3" i="8"/>
  <c r="H3" i="8" s="1"/>
  <c r="F14" i="7" l="1"/>
  <c r="F3" i="7"/>
  <c r="F4" i="7"/>
  <c r="F5" i="7"/>
  <c r="F6" i="7"/>
  <c r="F7" i="7"/>
  <c r="F8" i="7"/>
  <c r="H3" i="7"/>
  <c r="J20" i="7"/>
  <c r="I20" i="7" s="1"/>
  <c r="J14" i="7"/>
  <c r="I14" i="7" s="1"/>
  <c r="F18" i="7"/>
  <c r="F17" i="7"/>
  <c r="F16" i="7"/>
  <c r="F15" i="7"/>
  <c r="F25" i="7"/>
  <c r="F24" i="7"/>
  <c r="F23" i="7"/>
  <c r="F22" i="7"/>
  <c r="F21" i="7"/>
  <c r="F20" i="7"/>
  <c r="F12" i="7"/>
  <c r="F11" i="7"/>
  <c r="F10" i="7"/>
  <c r="F9" i="7"/>
  <c r="H20" i="7" l="1"/>
  <c r="H14" i="7"/>
  <c r="I15" i="6" l="1"/>
  <c r="I3" i="6"/>
  <c r="G25" i="5"/>
  <c r="H25" i="5"/>
  <c r="I25" i="5"/>
  <c r="F25" i="5"/>
  <c r="G24" i="5"/>
  <c r="H24" i="5"/>
  <c r="I24" i="5"/>
  <c r="F24" i="5"/>
  <c r="G29" i="5"/>
  <c r="G27" i="5" s="1"/>
  <c r="H29" i="5"/>
  <c r="H27" i="5" s="1"/>
  <c r="I29" i="5"/>
  <c r="I27" i="5" s="1"/>
  <c r="F29" i="5"/>
  <c r="F27" i="5" s="1"/>
  <c r="G28" i="5"/>
  <c r="G26" i="5" s="1"/>
  <c r="H28" i="5"/>
  <c r="H26" i="5" s="1"/>
  <c r="I28" i="5"/>
  <c r="I26" i="5" s="1"/>
  <c r="F28" i="5"/>
  <c r="F26" i="5" s="1"/>
  <c r="F45" i="2" l="1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3" i="2"/>
  <c r="F4" i="2"/>
  <c r="F5" i="2"/>
  <c r="F6" i="2"/>
  <c r="F7" i="2"/>
  <c r="F8" i="2"/>
  <c r="F9" i="2"/>
  <c r="F10" i="2"/>
  <c r="F11" i="2"/>
  <c r="F12" i="2"/>
  <c r="F13" i="2"/>
  <c r="H15" i="2" l="1"/>
  <c r="H3" i="2"/>
  <c r="H26" i="2"/>
  <c r="F21" i="1"/>
  <c r="F23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</calcChain>
</file>

<file path=xl/sharedStrings.xml><?xml version="1.0" encoding="utf-8"?>
<sst xmlns="http://schemas.openxmlformats.org/spreadsheetml/2006/main" count="4467" uniqueCount="606">
  <si>
    <t>WT</t>
  </si>
  <si>
    <t>ID</t>
  </si>
  <si>
    <t>Gender</t>
  </si>
  <si>
    <t>Genotype</t>
  </si>
  <si>
    <t>Day of birth</t>
  </si>
  <si>
    <t>Week 5</t>
  </si>
  <si>
    <t>Week 7</t>
  </si>
  <si>
    <t>Week 9</t>
  </si>
  <si>
    <t>Week 11</t>
  </si>
  <si>
    <t>Week 13</t>
  </si>
  <si>
    <t>Week 15</t>
  </si>
  <si>
    <t>Week 17</t>
  </si>
  <si>
    <t>Week 19</t>
  </si>
  <si>
    <t>Week 21</t>
  </si>
  <si>
    <t>Week 23</t>
  </si>
  <si>
    <t>Week 25</t>
  </si>
  <si>
    <t>Week 27</t>
  </si>
  <si>
    <t>Week 29</t>
  </si>
  <si>
    <t>Week 31</t>
  </si>
  <si>
    <t>Week 33</t>
  </si>
  <si>
    <t>Week 35</t>
  </si>
  <si>
    <t>Week 37</t>
  </si>
  <si>
    <t>Week 39</t>
  </si>
  <si>
    <t>Week 41</t>
  </si>
  <si>
    <t>Week 43</t>
  </si>
  <si>
    <t>Week 45</t>
  </si>
  <si>
    <t>Week 47</t>
  </si>
  <si>
    <t>Week 49</t>
  </si>
  <si>
    <t>Mean</t>
  </si>
  <si>
    <t>N</t>
  </si>
  <si>
    <r>
      <t xml:space="preserve">Body weight (g) curves of wild-type (n=9)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(n=7) male mice</t>
    </r>
  </si>
  <si>
    <t>SEM</t>
  </si>
  <si>
    <t>Male</t>
  </si>
  <si>
    <t>Weeks</t>
  </si>
  <si>
    <t>Macho</t>
  </si>
  <si>
    <t>Hembra</t>
  </si>
  <si>
    <t>macho</t>
  </si>
  <si>
    <t>hembra</t>
  </si>
  <si>
    <r>
      <t>miR-29a/b1</t>
    </r>
    <r>
      <rPr>
        <i/>
        <vertAlign val="superscript"/>
        <sz val="11"/>
        <rFont val="Calibri"/>
        <family val="2"/>
        <scheme val="minor"/>
      </rPr>
      <t>-/-</t>
    </r>
  </si>
  <si>
    <t>Female</t>
  </si>
  <si>
    <r>
      <t xml:space="preserve">Kaplan-Meier survival plot of wild-type (n=27),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(n=10)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(n=24) mice</t>
    </r>
  </si>
  <si>
    <t>Day of dead</t>
  </si>
  <si>
    <r>
      <t>miR-29b2/c</t>
    </r>
    <r>
      <rPr>
        <i/>
        <vertAlign val="superscript"/>
        <sz val="11"/>
        <rFont val="Calibri"/>
        <family val="2"/>
        <scheme val="minor"/>
      </rPr>
      <t>-/-</t>
    </r>
  </si>
  <si>
    <t>6/24/2015</t>
  </si>
  <si>
    <t>11/21/2015</t>
  </si>
  <si>
    <t>11/19/2015</t>
  </si>
  <si>
    <t>10/19/2015</t>
  </si>
  <si>
    <t>11/17/2015</t>
  </si>
  <si>
    <t>11/25/2015</t>
  </si>
  <si>
    <t>Double KO</t>
  </si>
  <si>
    <t>Body weight curves of wild-type (n=15) and double KO (n=3) mice</t>
  </si>
  <si>
    <t>Week 1</t>
  </si>
  <si>
    <t>Week 2</t>
  </si>
  <si>
    <t>Week 3</t>
  </si>
  <si>
    <t>Week 4</t>
  </si>
  <si>
    <t>-</t>
  </si>
  <si>
    <t>Days</t>
  </si>
  <si>
    <t>Kaplan-Meier survival plot of wild-type (n=11) and double KO (n=19) mice</t>
  </si>
  <si>
    <t>Measurement</t>
  </si>
  <si>
    <t>Glycaemia</t>
  </si>
  <si>
    <r>
      <t xml:space="preserve">Fasting blood glucose level in wild-type (n=5),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(n=5) mice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(n=6)</t>
    </r>
  </si>
  <si>
    <t>DOB</t>
  </si>
  <si>
    <t>Age</t>
  </si>
  <si>
    <t>Non-fasting blood glucose levels in wild-type (n=9) and double KO (n=12) mice</t>
  </si>
  <si>
    <t>Collagen area</t>
  </si>
  <si>
    <t>Tissue area</t>
  </si>
  <si>
    <r>
      <t xml:space="preserve">Percentage of collagen present in cardiac sections of wild-type (n=13),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(n=8),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(n=5) mice</t>
    </r>
  </si>
  <si>
    <t>Percentage of collagen present cardiac sections of wild-type (n=4) and double KO (n=10) mice</t>
  </si>
  <si>
    <t>Collagen area (%)</t>
  </si>
  <si>
    <t>Heart</t>
  </si>
  <si>
    <t>miR-29a</t>
  </si>
  <si>
    <t>miR-29b</t>
  </si>
  <si>
    <t>miR-29c</t>
  </si>
  <si>
    <t>Liver</t>
  </si>
  <si>
    <t>Kidney</t>
  </si>
  <si>
    <t>Fibrotic lesions</t>
  </si>
  <si>
    <r>
      <t xml:space="preserve">Number of fibrotic lesions in 3-month-old wild-type (n= 11)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</t>
    </r>
  </si>
  <si>
    <r>
      <t xml:space="preserve">Number of large fibrotic lesions in 3-month-old wild-type (n= 11)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</t>
    </r>
  </si>
  <si>
    <t>DOD</t>
  </si>
  <si>
    <t>Days after treatment</t>
  </si>
  <si>
    <t>Treatment</t>
  </si>
  <si>
    <t>Outlier</t>
  </si>
  <si>
    <t>Median</t>
  </si>
  <si>
    <r>
      <t xml:space="preserve">Kaplan-Meier survival plot of wild-type (n=5)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(n=5) mice treated with angiotensin-II for 6 days</t>
    </r>
  </si>
  <si>
    <r>
      <t xml:space="preserve">Body weight curves of wild-type (n=8)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(n=14) male mice</t>
    </r>
  </si>
  <si>
    <t>Undefined</t>
  </si>
  <si>
    <t>DT (ms)</t>
  </si>
  <si>
    <t>IVRT (ms)</t>
  </si>
  <si>
    <t>Day of Birth</t>
  </si>
  <si>
    <t>Analysis</t>
  </si>
  <si>
    <r>
      <t xml:space="preserve">Quantification of E/A fraction in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 (Average of 2-5 different echocardiographies)</t>
    </r>
  </si>
  <si>
    <r>
      <t xml:space="preserve">Quantification of deceleration time (DT) of early filling in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 (Average of 2-5 different echocardiographies)</t>
    </r>
  </si>
  <si>
    <r>
      <t xml:space="preserve">Quantification of isovolumetric relaxation time (IVRT) in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 (Average of 2-5 different echocardiographies)</t>
    </r>
  </si>
  <si>
    <t>Left lung / body weight</t>
  </si>
  <si>
    <r>
      <t xml:space="preserve">Ratio of left lung weight to body weight in wild-type (n=8)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(n=5) mice</t>
    </r>
  </si>
  <si>
    <r>
      <t xml:space="preserve">Clinical score of pulmonary congestion in wild-type (n=15)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(n=22) mice</t>
    </r>
  </si>
  <si>
    <t>Id</t>
  </si>
  <si>
    <t>Sex</t>
  </si>
  <si>
    <r>
      <t xml:space="preserve">Systolic blood pressure values from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</t>
    </r>
  </si>
  <si>
    <r>
      <t xml:space="preserve">Diastolic blood pressure values from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</t>
    </r>
  </si>
  <si>
    <r>
      <t xml:space="preserve">Mean blood pressure values from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</t>
    </r>
  </si>
  <si>
    <r>
      <t xml:space="preserve">Quantification of media layer thickness (SMA staining) / diameter ratio of five small pulmonary blood vessels per mouse in wild-type (n=4)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(n=4) mice</t>
    </r>
  </si>
  <si>
    <t>Ratio</t>
  </si>
  <si>
    <r>
      <rPr>
        <i/>
        <sz val="11"/>
        <color theme="1"/>
        <rFont val="Calibri"/>
        <family val="2"/>
        <scheme val="minor"/>
      </rPr>
      <t>miR-29a/b1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</si>
  <si>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Adventitious thickness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</si>
  <si>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t>Media thickness (µm)</t>
  </si>
  <si>
    <t>Diameter (µm)</t>
  </si>
  <si>
    <t>Systolic blood pressure (mmHg)</t>
  </si>
  <si>
    <t>Diastolic blood pressure (mmHg)</t>
  </si>
  <si>
    <t>Mean blood pressure (mmHg)</t>
  </si>
  <si>
    <t>Score of pulmonary congestion (Arbitrary units)</t>
  </si>
  <si>
    <t>E/A ratio</t>
  </si>
  <si>
    <r>
      <t>Medial thickness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</si>
  <si>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r>
      <t xml:space="preserve">Thickness of the aortic adventitia layer of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mice (n=11)</t>
    </r>
  </si>
  <si>
    <t>62,45</t>
  </si>
  <si>
    <t>Oulier</t>
  </si>
  <si>
    <r>
      <t xml:space="preserve">Thickness of the aortic media layer of wild-type (n=9)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(n=11) mice</t>
    </r>
  </si>
  <si>
    <t>Artery</t>
  </si>
  <si>
    <r>
      <t>Fibrotic area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</si>
  <si>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Perimeter (µm)</t>
  </si>
  <si>
    <t>Fibrotic area / Perimeter (µm)</t>
  </si>
  <si>
    <r>
      <t xml:space="preserve">Quantification of the surrounding fibrotic area / perimeter ratio of six coronary arteries per mouse in wild-type (n=4)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(n=9) mice</t>
    </r>
  </si>
  <si>
    <t>RQ</t>
  </si>
  <si>
    <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</si>
  <si>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</si>
  <si>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r>
      <t>Eln</t>
    </r>
    <r>
      <rPr>
        <i/>
        <vertAlign val="superscript"/>
        <sz val="11"/>
        <color theme="1"/>
        <rFont val="Calibri"/>
        <family val="2"/>
        <scheme val="minor"/>
      </rPr>
      <t>+/-</t>
    </r>
  </si>
  <si>
    <r>
      <t>Eln</t>
    </r>
    <r>
      <rPr>
        <i/>
        <vertAlign val="superscript"/>
        <sz val="11"/>
        <color theme="1"/>
        <rFont val="Calibri"/>
        <family val="2"/>
        <scheme val="minor"/>
      </rPr>
      <t>+/+</t>
    </r>
  </si>
  <si>
    <r>
      <t xml:space="preserve">Kaplan-Meier survival plot of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Eln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Eln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(n=21) mice</t>
    </r>
  </si>
  <si>
    <r>
      <t>PGC1</t>
    </r>
    <r>
      <rPr>
        <i/>
        <sz val="11"/>
        <color theme="1"/>
        <rFont val="Constantia"/>
        <family val="1"/>
      </rPr>
      <t>α</t>
    </r>
    <r>
      <rPr>
        <i/>
        <vertAlign val="superscript"/>
        <sz val="11"/>
        <color theme="1"/>
        <rFont val="Constantia"/>
        <family val="1"/>
      </rPr>
      <t>+/+</t>
    </r>
  </si>
  <si>
    <r>
      <t>PGC1</t>
    </r>
    <r>
      <rPr>
        <i/>
        <sz val="11"/>
        <color theme="1"/>
        <rFont val="Constantia"/>
        <family val="1"/>
      </rPr>
      <t>α</t>
    </r>
    <r>
      <rPr>
        <i/>
        <vertAlign val="superscript"/>
        <sz val="11"/>
        <color theme="1"/>
        <rFont val="Constantia"/>
        <family val="1"/>
      </rPr>
      <t>+/-</t>
    </r>
  </si>
  <si>
    <r>
      <t xml:space="preserve">Avg Ct </t>
    </r>
    <r>
      <rPr>
        <b/>
        <i/>
        <sz val="11"/>
        <color theme="1"/>
        <rFont val="Calibri"/>
        <family val="2"/>
        <scheme val="minor"/>
      </rPr>
      <t>Actb</t>
    </r>
  </si>
  <si>
    <r>
      <t xml:space="preserve">Avg </t>
    </r>
    <r>
      <rPr>
        <b/>
        <sz val="11"/>
        <color theme="1"/>
        <rFont val="Constantia"/>
        <family val="1"/>
      </rPr>
      <t>Δ</t>
    </r>
    <r>
      <rPr>
        <b/>
        <sz val="11"/>
        <color theme="1"/>
        <rFont val="Calibri"/>
        <family val="2"/>
        <scheme val="minor"/>
      </rPr>
      <t>CT</t>
    </r>
  </si>
  <si>
    <r>
      <t>PGC1α</t>
    </r>
    <r>
      <rPr>
        <b/>
        <sz val="11"/>
        <color theme="1"/>
        <rFont val="Calibri"/>
        <family val="2"/>
        <scheme val="minor"/>
      </rPr>
      <t xml:space="preserve"> expression in hearts from wild-type (n=7),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(n=14)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(n=7) </t>
    </r>
  </si>
  <si>
    <t>Tubulin</t>
  </si>
  <si>
    <t>PGC1α/Tubulin</t>
  </si>
  <si>
    <r>
      <t>PGC1</t>
    </r>
    <r>
      <rPr>
        <b/>
        <i/>
        <sz val="11"/>
        <color theme="1"/>
        <rFont val="Constantia"/>
        <family val="1"/>
      </rPr>
      <t>α</t>
    </r>
  </si>
  <si>
    <r>
      <t>Western blot of PGC1</t>
    </r>
    <r>
      <rPr>
        <b/>
        <i/>
        <sz val="11"/>
        <color theme="1"/>
        <rFont val="Calibri"/>
        <family val="2"/>
        <scheme val="minor"/>
      </rPr>
      <t xml:space="preserve">α </t>
    </r>
    <r>
      <rPr>
        <b/>
        <sz val="11"/>
        <color theme="1"/>
        <rFont val="Calibri"/>
        <family val="2"/>
        <scheme val="minor"/>
      </rPr>
      <t xml:space="preserve">in hearts from wild-type,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mice (Relative densitometric quantification represented as AU-BG/mm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</si>
  <si>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 xml:space="preserve">Kaplan-Meier survival plot of wild-type (n=27),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(n=10),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(n=22) mice</t>
    </r>
  </si>
  <si>
    <r>
      <t xml:space="preserve">Analysis of mtDNA quantity expressed as a percentage of levels in wild-type (n=6),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(n=4)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 xml:space="preserve">+/- </t>
    </r>
    <r>
      <rPr>
        <b/>
        <sz val="11"/>
        <color theme="1"/>
        <rFont val="Calibri"/>
        <family val="2"/>
        <scheme val="minor"/>
      </rPr>
      <t>(n=6) mice</t>
    </r>
  </si>
  <si>
    <t>Picture</t>
  </si>
  <si>
    <t>3 bis</t>
  </si>
  <si>
    <t>4 corrected</t>
  </si>
  <si>
    <t>8 G2</t>
  </si>
  <si>
    <r>
      <t>PGC1α</t>
    </r>
    <r>
      <rPr>
        <i/>
        <vertAlign val="superscript"/>
        <sz val="11"/>
        <color theme="1"/>
        <rFont val="Calibri"/>
        <family val="2"/>
        <scheme val="minor"/>
      </rPr>
      <t>+/-</t>
    </r>
  </si>
  <si>
    <r>
      <t>miR-29a/b1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</si>
  <si>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4 b</t>
  </si>
  <si>
    <t>5 b</t>
  </si>
  <si>
    <r>
      <t>Mitochondria/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</si>
  <si>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Number of mitochondria per µm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in wild-type,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+/+,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animals</t>
    </r>
  </si>
  <si>
    <t>Systolic</t>
  </si>
  <si>
    <r>
      <t xml:space="preserve">Systolic blood pressure values from wild-type (n=10),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(n=8)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(n=6) mice</t>
    </r>
  </si>
  <si>
    <r>
      <t xml:space="preserve">Quantification of E/A fraction in wild-type (n=10),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(n=6) mice (Average of 2-5 different echocardiographies)</t>
    </r>
  </si>
  <si>
    <r>
      <t xml:space="preserve">Ratio of left lung weight to body weight in wild-type (n=8),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(n=5),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(n=5) mice</t>
    </r>
  </si>
  <si>
    <t>Sample</t>
  </si>
  <si>
    <t>Title</t>
  </si>
  <si>
    <t>Value</t>
  </si>
  <si>
    <t>GSM662158</t>
  </si>
  <si>
    <t>heart_control_sample_3</t>
  </si>
  <si>
    <t>GSM662159</t>
  </si>
  <si>
    <t>heart_control_sample_9</t>
  </si>
  <si>
    <t>GSM662160</t>
  </si>
  <si>
    <t>heart_control_sample_10</t>
  </si>
  <si>
    <t>GSM662161</t>
  </si>
  <si>
    <t>heart_control_sample_11</t>
  </si>
  <si>
    <t>GSM662162</t>
  </si>
  <si>
    <t>heart_control_sample_13</t>
  </si>
  <si>
    <t>GSM662170</t>
  </si>
  <si>
    <t>heart_non diabetic_failure_sample_1</t>
  </si>
  <si>
    <t>GSM662171</t>
  </si>
  <si>
    <t>heart_non diabetic_failure_sample_2</t>
  </si>
  <si>
    <t>GSM662172</t>
  </si>
  <si>
    <t>heart_non diabetic_failure_sample_4</t>
  </si>
  <si>
    <t>GSM662173</t>
  </si>
  <si>
    <t>heart_non diabetic_failure_sample_16</t>
  </si>
  <si>
    <t>GSM662174</t>
  </si>
  <si>
    <t>heart_non diabetic_failure_sample_25</t>
  </si>
  <si>
    <t>GSM662175</t>
  </si>
  <si>
    <t>heart_non diabetic_failure_sample_26</t>
  </si>
  <si>
    <t>GSM662176</t>
  </si>
  <si>
    <t>heart_non diabetic_failure_sample_30</t>
  </si>
  <si>
    <t>GSM662177</t>
  </si>
  <si>
    <t>heart_non diabetic_failure_sample_35</t>
  </si>
  <si>
    <t>GSM662178</t>
  </si>
  <si>
    <t>heart_non diabetic_failure_sample_37</t>
  </si>
  <si>
    <t>GSM662179</t>
  </si>
  <si>
    <t>heart_non diabetic_failure_sample_39</t>
  </si>
  <si>
    <t>GSM662180</t>
  </si>
  <si>
    <t>heart_non diabetic_failure_sample_41</t>
  </si>
  <si>
    <t>GSM662181</t>
  </si>
  <si>
    <t>heart_non diabetic_failure_sample_43</t>
  </si>
  <si>
    <t>Diabetic ischemic heart failure patients: non-infarcted left ventricle</t>
  </si>
  <si>
    <r>
      <t xml:space="preserve">Relative expression of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sz val="11"/>
        <color theme="1"/>
        <rFont val="Calibri"/>
        <family val="2"/>
        <scheme val="minor"/>
      </rPr>
      <t xml:space="preserve"> in cardiac biopsies from 12 patients with ischemic heart failure and 5 biopsies from non-infarcted zone from the same individuals (GEO accession number GSE26887)</t>
    </r>
  </si>
  <si>
    <t>GSM18442</t>
  </si>
  <si>
    <t>PGA_PA-N_112</t>
  </si>
  <si>
    <t>GSM18443</t>
  </si>
  <si>
    <t>PGA_PA-N_118</t>
  </si>
  <si>
    <t>GSM18444</t>
  </si>
  <si>
    <t>PGA_PA-N_148</t>
  </si>
  <si>
    <t>GSM18445</t>
  </si>
  <si>
    <t>PGA_PA-N_200</t>
  </si>
  <si>
    <t>GSM18446</t>
  </si>
  <si>
    <t>PGA_PA-N_249</t>
  </si>
  <si>
    <t>GSM18447</t>
  </si>
  <si>
    <t>PGA_PA-N_291</t>
  </si>
  <si>
    <t>GSM18448</t>
  </si>
  <si>
    <t>PGA_PA-N_294</t>
  </si>
  <si>
    <t>GSM18449</t>
  </si>
  <si>
    <t>PGA_PA-N_300</t>
  </si>
  <si>
    <t>GSM18450</t>
  </si>
  <si>
    <t>PGA_PA-N_322</t>
  </si>
  <si>
    <t>GSM18451</t>
  </si>
  <si>
    <t>PGA_PA-N_325</t>
  </si>
  <si>
    <t>GSM18452</t>
  </si>
  <si>
    <t>PGA_PA-N_326</t>
  </si>
  <si>
    <t>GSM18422</t>
  </si>
  <si>
    <t>PGA_PA-D_102</t>
  </si>
  <si>
    <t>GSM18423</t>
  </si>
  <si>
    <t>PGA_PA-D_132</t>
  </si>
  <si>
    <t>GSM18424</t>
  </si>
  <si>
    <t>PGA_PA-D_206</t>
  </si>
  <si>
    <t>GSM18425</t>
  </si>
  <si>
    <t>PGA_PA-D_216</t>
  </si>
  <si>
    <t>GSM18426</t>
  </si>
  <si>
    <t>PGA_PA-D_225</t>
  </si>
  <si>
    <t>GSM18427</t>
  </si>
  <si>
    <t>PGA_PA-D_229</t>
  </si>
  <si>
    <t>GSM18428</t>
  </si>
  <si>
    <t>PGA_PA-D_317</t>
  </si>
  <si>
    <t>GSM18429</t>
  </si>
  <si>
    <t>PGA_PA-D_319</t>
  </si>
  <si>
    <t>GSM18430</t>
  </si>
  <si>
    <t>PGA_PA-D_348</t>
  </si>
  <si>
    <t>GSM18431</t>
  </si>
  <si>
    <t>PGA_PA-D_374</t>
  </si>
  <si>
    <t>GSM18432</t>
  </si>
  <si>
    <t>PGA_PA-D_64</t>
  </si>
  <si>
    <t>GSM18433</t>
  </si>
  <si>
    <t>PGA_PA-D_82</t>
  </si>
  <si>
    <t>GSM18434</t>
  </si>
  <si>
    <t>PGA_PA-D_85</t>
  </si>
  <si>
    <t>GSM18435</t>
  </si>
  <si>
    <t>PGA_PA-D_93</t>
  </si>
  <si>
    <t>GSM18436</t>
  </si>
  <si>
    <t>PGA_PA-D_98</t>
  </si>
  <si>
    <r>
      <t xml:space="preserve">Relative expression of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sz val="11"/>
        <color theme="1"/>
        <rFont val="Calibri"/>
        <family val="2"/>
        <scheme val="minor"/>
      </rPr>
      <t xml:space="preserve"> in left ventricle of 16 dilated cardiomyopathy patients and 10 normal individuals </t>
    </r>
  </si>
  <si>
    <t>Months</t>
  </si>
  <si>
    <t>WAT (%)</t>
  </si>
  <si>
    <t>BAT (%)</t>
  </si>
  <si>
    <r>
      <t xml:space="preserve">Gonadal (WAT) and scapular (BAT) fat mass represented as a percentage of total body weight of wild-type (n=3),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(n=3)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(n=2) mice</t>
    </r>
  </si>
  <si>
    <r>
      <t xml:space="preserve">Mean number of adipocytes per area in gonadal WAT of wild-type (n=3),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(n=3),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(n=2) mice</t>
    </r>
  </si>
  <si>
    <r>
      <t xml:space="preserve">Mean adipocyte size in gonadal WAT of wild-type (n=3),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(n=3),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(n=2) mice</t>
    </r>
  </si>
  <si>
    <r>
      <t>Mean adipocyte size (</t>
    </r>
    <r>
      <rPr>
        <b/>
        <sz val="12"/>
        <color theme="1"/>
        <rFont val="Calibri"/>
        <family val="2"/>
      </rPr>
      <t>µm)</t>
    </r>
  </si>
  <si>
    <t>HEART</t>
  </si>
  <si>
    <t>LUNG</t>
  </si>
  <si>
    <r>
      <t xml:space="preserve">Avg. </t>
    </r>
    <r>
      <rPr>
        <b/>
        <sz val="11"/>
        <color theme="1"/>
        <rFont val="Constantia"/>
        <family val="1"/>
      </rPr>
      <t>Δ</t>
    </r>
    <r>
      <rPr>
        <b/>
        <sz val="11"/>
        <color theme="1"/>
        <rFont val="Calibri"/>
        <family val="2"/>
      </rPr>
      <t>CT</t>
    </r>
  </si>
  <si>
    <t>Undet.</t>
  </si>
  <si>
    <t xml:space="preserve">WT </t>
  </si>
  <si>
    <t>KIDNEY</t>
  </si>
  <si>
    <t>Normalized values</t>
  </si>
  <si>
    <t>Relative expression of miR-29 family members in heart, lung, and kidney samples from wild-type (n=3) and double KO (n=3) mice</t>
  </si>
  <si>
    <t>Insulin (ng/m)</t>
  </si>
  <si>
    <r>
      <t xml:space="preserve">Levels of insulin measured by ELISA in serum from wild-type (n=10),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 xml:space="preserve">(n=8), and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>(n=8) mice</t>
    </r>
  </si>
  <si>
    <t>Scd1</t>
  </si>
  <si>
    <t>Acadm</t>
  </si>
  <si>
    <t>Acdvl</t>
  </si>
  <si>
    <t>Fbp1</t>
  </si>
  <si>
    <t>Pklr</t>
  </si>
  <si>
    <t>Pfkl</t>
  </si>
  <si>
    <t>Gck</t>
  </si>
  <si>
    <t>G6pc</t>
  </si>
  <si>
    <t>Pck1</t>
  </si>
  <si>
    <t>Acdm</t>
  </si>
  <si>
    <t>Cpt1a</t>
  </si>
  <si>
    <t>Fasn</t>
  </si>
  <si>
    <t>Acaca</t>
  </si>
  <si>
    <t>Acadvl</t>
  </si>
  <si>
    <r>
      <t>miR-29a/b1</t>
    </r>
    <r>
      <rPr>
        <b/>
        <i/>
        <vertAlign val="superscript"/>
        <sz val="11"/>
        <rFont val="Calibri"/>
        <family val="2"/>
        <scheme val="minor"/>
      </rPr>
      <t>-/-</t>
    </r>
  </si>
  <si>
    <r>
      <t xml:space="preserve">Expression of key metabolic genes measured by RT-qPCR in wild-type (n=5),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>(n=5) and</t>
    </r>
    <r>
      <rPr>
        <b/>
        <i/>
        <vertAlign val="superscript"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miR-29b2/c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(n=4) mice</t>
    </r>
  </si>
  <si>
    <r>
      <t xml:space="preserve">Avg. </t>
    </r>
    <r>
      <rPr>
        <sz val="11"/>
        <color theme="1"/>
        <rFont val="Constantia"/>
        <family val="1"/>
      </rPr>
      <t>Δ</t>
    </r>
    <r>
      <rPr>
        <sz val="11"/>
        <color theme="1"/>
        <rFont val="Calibri"/>
        <family val="2"/>
      </rPr>
      <t>CT</t>
    </r>
  </si>
  <si>
    <t>Avg. CT</t>
  </si>
  <si>
    <r>
      <t>miR-29b2/c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</si>
  <si>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 xml:space="preserve">Actb </t>
    </r>
    <r>
      <rPr>
        <b/>
        <sz val="11"/>
        <color theme="1"/>
        <rFont val="Calibri"/>
        <family val="2"/>
        <scheme val="minor"/>
      </rPr>
      <t>(ENDO)</t>
    </r>
  </si>
  <si>
    <t>Fenale</t>
  </si>
  <si>
    <t>Expression of key metabolic genes analyzed by RT-qPCR in wild-type (n=5) and double KO (n=6) mice</t>
  </si>
  <si>
    <t>LVPWd (mm) LA/Tibia length (mm)</t>
  </si>
  <si>
    <r>
      <t xml:space="preserve">Quantification of left ventricular posterior wall (LVPW) corrected by tibia length, of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 (Average of 2-5 different echocardiographies)</t>
    </r>
  </si>
  <si>
    <r>
      <t xml:space="preserve">Quantification of interventricular septum (IVS) thickness corrected by tibia length, of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 (Average of 2-5 different echocardiographies)</t>
    </r>
  </si>
  <si>
    <t>IVSd (mm) LA/Tibia length (mm)</t>
  </si>
  <si>
    <r>
      <t xml:space="preserve">Quantification of left ventricular internal diameter (LVID) corrected by tibia length, of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(n=8) mice (Average of 2-5 different echocardiographies)</t>
    </r>
  </si>
  <si>
    <t>LVIDs (mm) LA / Tibia length (mm)</t>
  </si>
  <si>
    <r>
      <t xml:space="preserve">Quantification of Ejection Fraction (EF) in wild-type (n=10)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(n=9) mice (Average of 2-5 different echocardiographies)</t>
    </r>
  </si>
  <si>
    <t>EF (%) LA</t>
  </si>
  <si>
    <t>Avg. ΔCT</t>
  </si>
  <si>
    <t>18S</t>
  </si>
  <si>
    <t>Glut1</t>
  </si>
  <si>
    <t>Cpt1b</t>
  </si>
  <si>
    <t>Sexo</t>
  </si>
  <si>
    <t>Genotipo</t>
  </si>
  <si>
    <t>Serum creatinine (mg/dl)</t>
  </si>
  <si>
    <r>
      <t xml:space="preserve">Quantification of mean mitochondrial size in wild-type,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 xml:space="preserve">+/+ </t>
    </r>
    <r>
      <rPr>
        <b/>
        <sz val="11"/>
        <color theme="1"/>
        <rFont val="Calibri"/>
        <family val="2"/>
        <scheme val="minor"/>
      </rPr>
      <t xml:space="preserve">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animals</t>
    </r>
  </si>
  <si>
    <r>
      <t>Mitochondrial size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</si>
  <si>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KO_HT</t>
  </si>
  <si>
    <t>KO</t>
  </si>
  <si>
    <r>
      <t xml:space="preserve">Quantification of deceleration time (DT) of early filling fraction in wild-type (n=10),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(n=9),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(n=6) mice (Average of 2-5 different echocardiographies)</t>
    </r>
  </si>
  <si>
    <r>
      <t xml:space="preserve">Quantification of isovolumetric relaxation time (IVRT) in wild-type (n=10),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(n=9),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(n=6) mice (Average of 2-5 different echocardiographies)</t>
    </r>
  </si>
  <si>
    <t>Experiment_ID</t>
  </si>
  <si>
    <t>Replicate</t>
  </si>
  <si>
    <t>File_ID</t>
  </si>
  <si>
    <t>File_format</t>
  </si>
  <si>
    <t>Assay</t>
  </si>
  <si>
    <t>Biosample_Term_ID</t>
  </si>
  <si>
    <t>Biosample_Term_Name</t>
  </si>
  <si>
    <t>Life_Stage</t>
  </si>
  <si>
    <t>Age_Units</t>
  </si>
  <si>
    <t>Lab</t>
  </si>
  <si>
    <t>Biosample_ID</t>
  </si>
  <si>
    <t>ENCSR047EJT</t>
  </si>
  <si>
    <t>ENCFF866KCV</t>
  </si>
  <si>
    <t>UBERON:0002370</t>
  </si>
  <si>
    <t>thymus</t>
  </si>
  <si>
    <t>postnatal</t>
  </si>
  <si>
    <t>day</t>
  </si>
  <si>
    <t>ENCBS079WTJ</t>
  </si>
  <si>
    <t>ENCFF432YRT</t>
  </si>
  <si>
    <t>ENCBS898VIJ</t>
  </si>
  <si>
    <t>ENCSR161PUT</t>
  </si>
  <si>
    <t>ENCFF567XRN</t>
  </si>
  <si>
    <t>UBERON:0002048</t>
  </si>
  <si>
    <t>lung</t>
  </si>
  <si>
    <t>ENCBS747AFS</t>
  </si>
  <si>
    <t>ENCFF565DUM</t>
  </si>
  <si>
    <t>ENCBS438DQO</t>
  </si>
  <si>
    <t>ENCSR236BQO</t>
  </si>
  <si>
    <t>ENCFF940QPH</t>
  </si>
  <si>
    <t>UBERON:0001049</t>
  </si>
  <si>
    <t>neural tube</t>
  </si>
  <si>
    <t>ENCBS310ESD</t>
  </si>
  <si>
    <t>ENCFF231YAV</t>
  </si>
  <si>
    <t>ENCBS897LGY</t>
  </si>
  <si>
    <t>ENCSR242CPC</t>
  </si>
  <si>
    <t>ENCFF365ZDP</t>
  </si>
  <si>
    <t>UBERON:0001134</t>
  </si>
  <si>
    <t>skeletal muscle tissue</t>
  </si>
  <si>
    <t>ENCBS186LJI</t>
  </si>
  <si>
    <t>ENCFF383ERM</t>
  </si>
  <si>
    <t>ENCBS098FMC</t>
  </si>
  <si>
    <t>ENCSR246CIO</t>
  </si>
  <si>
    <t>ENCFF845QVJ</t>
  </si>
  <si>
    <t>UBERON:0000948</t>
  </si>
  <si>
    <t>heart</t>
  </si>
  <si>
    <t>ENCBS337KCK</t>
  </si>
  <si>
    <t>ENCFF244JOF</t>
  </si>
  <si>
    <t>ENCBS694SYF</t>
  </si>
  <si>
    <t>ENCSR267CQC</t>
  </si>
  <si>
    <t>ENCFF142YMC</t>
  </si>
  <si>
    <t>UBERON:0001890</t>
  </si>
  <si>
    <t>forebrain</t>
  </si>
  <si>
    <t>ENCBS033OJJ</t>
  </si>
  <si>
    <t>ENCFF310WIL</t>
  </si>
  <si>
    <t>ENCBS804WMS</t>
  </si>
  <si>
    <t>ENCSR308SIN</t>
  </si>
  <si>
    <t>ENCFF593KBH</t>
  </si>
  <si>
    <t>UBERON:0002028</t>
  </si>
  <si>
    <t>hindbrain</t>
  </si>
  <si>
    <t>ENCBS489BYD</t>
  </si>
  <si>
    <t>ENCFF305EQV</t>
  </si>
  <si>
    <t>ENCBS901BYV</t>
  </si>
  <si>
    <t>ENCSR353XMS</t>
  </si>
  <si>
    <t>ENCFF922UQZ</t>
  </si>
  <si>
    <t>UBERON:0001891</t>
  </si>
  <si>
    <t>midbrain</t>
  </si>
  <si>
    <t>ENCBS169PZD</t>
  </si>
  <si>
    <t>ENCFF066FNP</t>
  </si>
  <si>
    <t>ENCBS960FNV</t>
  </si>
  <si>
    <t>ENCSR456CZD</t>
  </si>
  <si>
    <t>ENCFF831JDE</t>
  </si>
  <si>
    <t>UBERON:0002107</t>
  </si>
  <si>
    <t>liver</t>
  </si>
  <si>
    <t>ENCBS196YDO</t>
  </si>
  <si>
    <t>ENCFF183JXQ</t>
  </si>
  <si>
    <t>ENCBS270QZU</t>
  </si>
  <si>
    <t>ENCSR484EVA</t>
  </si>
  <si>
    <t>ENCFF286NNH</t>
  </si>
  <si>
    <t>UBERON:0002113</t>
  </si>
  <si>
    <t>kidney</t>
  </si>
  <si>
    <t>ENCBS103FKB</t>
  </si>
  <si>
    <t>ENCFF835BAH</t>
  </si>
  <si>
    <t>ENCBS540QNA</t>
  </si>
  <si>
    <t>ENCSR538NTY</t>
  </si>
  <si>
    <t>ENCFF094YAW</t>
  </si>
  <si>
    <t>UBERON:0000945</t>
  </si>
  <si>
    <t>stomach</t>
  </si>
  <si>
    <t>ENCBS762UVC</t>
  </si>
  <si>
    <t>ENCFF856KDG</t>
  </si>
  <si>
    <t>ENCBS796AGC</t>
  </si>
  <si>
    <t>ENCSR683JZO</t>
  </si>
  <si>
    <t>ENCFF866JDY</t>
  </si>
  <si>
    <t>ENCFF643UEU</t>
  </si>
  <si>
    <t>ENCSR694SDO</t>
  </si>
  <si>
    <t>ENCFF277PTX</t>
  </si>
  <si>
    <t>UBERON:0001255</t>
  </si>
  <si>
    <t>urinary bladder</t>
  </si>
  <si>
    <t>ENCBS809DPZ</t>
  </si>
  <si>
    <t>ENCFF159TTE</t>
  </si>
  <si>
    <t>ENCBS437LDX</t>
  </si>
  <si>
    <t>ENCSR832DUZ</t>
  </si>
  <si>
    <t>ENCFF114CUK</t>
  </si>
  <si>
    <t>UBERON:0000160</t>
  </si>
  <si>
    <t>intestine</t>
  </si>
  <si>
    <t>ENCBS182YRY</t>
  </si>
  <si>
    <t>ENCFF316IAR</t>
  </si>
  <si>
    <t>ENCBS623WQD</t>
  </si>
  <si>
    <t>ENCSR834DKI</t>
  </si>
  <si>
    <t>ENCFF560OIW</t>
  </si>
  <si>
    <t>ENCFF869CWC</t>
  </si>
  <si>
    <t>ENCSR856ZFY</t>
  </si>
  <si>
    <t>ENCFF516HYG</t>
  </si>
  <si>
    <t>ENCFF770YXT</t>
  </si>
  <si>
    <t>ENCSR940JVJ</t>
  </si>
  <si>
    <t>ENCFF429FYZ</t>
  </si>
  <si>
    <t>ENCFF520KAZ</t>
  </si>
  <si>
    <t>ENCSR949VVK</t>
  </si>
  <si>
    <t>ENCFF609JXH</t>
  </si>
  <si>
    <t>UBERON:0002369</t>
  </si>
  <si>
    <t>adrenal gland</t>
  </si>
  <si>
    <t>ENCBS547NQN</t>
  </si>
  <si>
    <t>ENCFF770JDS</t>
  </si>
  <si>
    <t>ENCBS386FVC</t>
  </si>
  <si>
    <t>Exp_ID</t>
  </si>
  <si>
    <t>Tissue</t>
  </si>
  <si>
    <t>Counts_miR-29a-3p</t>
  </si>
  <si>
    <t>Counts_miR-29b-3p</t>
  </si>
  <si>
    <t>Counts_miR-29c-3p</t>
  </si>
  <si>
    <t>CPM_miR-29a-3p</t>
  </si>
  <si>
    <t>CPM_miR-29b-3p</t>
  </si>
  <si>
    <t>CPM_miR-29c-3p</t>
  </si>
  <si>
    <t>Actb (ENDO)</t>
  </si>
  <si>
    <r>
      <t xml:space="preserve">Avg. </t>
    </r>
    <r>
      <rPr>
        <b/>
        <sz val="11"/>
        <color theme="1"/>
        <rFont val="Constantia"/>
        <family val="1"/>
      </rPr>
      <t>Δ</t>
    </r>
    <r>
      <rPr>
        <b/>
        <sz val="11"/>
        <color theme="1"/>
        <rFont val="Calibri"/>
        <family val="2"/>
        <scheme val="minor"/>
      </rPr>
      <t>CT</t>
    </r>
  </si>
  <si>
    <t>ENCSR017JEG</t>
  </si>
  <si>
    <t>ENCFF983WFJ</t>
  </si>
  <si>
    <t>tsv</t>
  </si>
  <si>
    <t>RNA-seq</t>
  </si>
  <si>
    <t>ENCODE Processing Pipeline</t>
  </si>
  <si>
    <t>ENCFF635MWR</t>
  </si>
  <si>
    <t>ENCFF798MSP</t>
  </si>
  <si>
    <t>ENCFF235OTQ</t>
  </si>
  <si>
    <t>ENCFF845TNV</t>
  </si>
  <si>
    <t>ENCFF418RHO</t>
  </si>
  <si>
    <t>ENCFF861GUP</t>
  </si>
  <si>
    <t>ENCFF798FFD</t>
  </si>
  <si>
    <t>ENCSR096STK</t>
  </si>
  <si>
    <t>ENCFF872PTK</t>
  </si>
  <si>
    <t>ENCFF446XNG</t>
  </si>
  <si>
    <t>ENCFF500CCR</t>
  </si>
  <si>
    <t>ENCFF875HIA</t>
  </si>
  <si>
    <t>ENCFF122YPQ</t>
  </si>
  <si>
    <t>ENCFF160JUJ</t>
  </si>
  <si>
    <t>ENCFF143HKK</t>
  </si>
  <si>
    <t>ENCFF830YPZ</t>
  </si>
  <si>
    <t>ENCSR173PJN</t>
  </si>
  <si>
    <t>ENCFF299DLH</t>
  </si>
  <si>
    <t>ENCFF257ZOL</t>
  </si>
  <si>
    <t>ENCFF636YTN</t>
  </si>
  <si>
    <t>ENCFF905HUL</t>
  </si>
  <si>
    <t>ENCFF787XIJ</t>
  </si>
  <si>
    <t>ENCFF894DFK</t>
  </si>
  <si>
    <t>ENCFF783LVC</t>
  </si>
  <si>
    <t>ENCFF093DEZ</t>
  </si>
  <si>
    <t>ENCSR178GUS</t>
  </si>
  <si>
    <t>ENCFF583FIG</t>
  </si>
  <si>
    <t>ENCFF517XLT</t>
  </si>
  <si>
    <t>ENCFF825URD</t>
  </si>
  <si>
    <t>ENCFF974OPU</t>
  </si>
  <si>
    <t>ENCFF321HUP</t>
  </si>
  <si>
    <t>ENCFF434XNZ</t>
  </si>
  <si>
    <t>ENCFF821DZE</t>
  </si>
  <si>
    <t>ENCFF172TTR</t>
  </si>
  <si>
    <t>ENCSR331XCE</t>
  </si>
  <si>
    <t>ENCFF940KCT</t>
  </si>
  <si>
    <t>ENCFF485CJB</t>
  </si>
  <si>
    <t>ENCFF225UIE</t>
  </si>
  <si>
    <t>ENCFF534SBP</t>
  </si>
  <si>
    <t>ENCFF442MSO</t>
  </si>
  <si>
    <t>ENCFF795XBQ</t>
  </si>
  <si>
    <t>ENCFF368WAO</t>
  </si>
  <si>
    <t>ENCFF767VMQ</t>
  </si>
  <si>
    <t>ENCSR362AIZ</t>
  </si>
  <si>
    <t>ENCFF918QNL</t>
  </si>
  <si>
    <t>ENCFF060XGH</t>
  </si>
  <si>
    <t>ENCFF454BSG</t>
  </si>
  <si>
    <t>ENCFF458POY</t>
  </si>
  <si>
    <t>ENCFF811UMJ</t>
  </si>
  <si>
    <t>ENCFF175NYR</t>
  </si>
  <si>
    <t>ENCFF895JXR</t>
  </si>
  <si>
    <t>ENCFF454ECR</t>
  </si>
  <si>
    <t>ENCSR438XCG</t>
  </si>
  <si>
    <t>ENCFF502HEW</t>
  </si>
  <si>
    <t>ENCFF159DCY</t>
  </si>
  <si>
    <t>ENCFF183KFH</t>
  </si>
  <si>
    <t>ENCFF356QFG</t>
  </si>
  <si>
    <t>ENCFF489ARQ</t>
  </si>
  <si>
    <t>ENCFF242OJR</t>
  </si>
  <si>
    <t>ENCFF891SHY</t>
  </si>
  <si>
    <t>ENCFF319WZT</t>
  </si>
  <si>
    <t>ENCSR526SEX</t>
  </si>
  <si>
    <t>ENCFF232PNH</t>
  </si>
  <si>
    <t>ENCFF125QUL</t>
  </si>
  <si>
    <t>ENCFF817KPY</t>
  </si>
  <si>
    <t>ENCFF066DKQ</t>
  </si>
  <si>
    <t>ENCFF201GLL</t>
  </si>
  <si>
    <t>ENCFF715ABM</t>
  </si>
  <si>
    <t>ENCFF155GNG</t>
  </si>
  <si>
    <t>ENCFF662QQI</t>
  </si>
  <si>
    <t>ENCSR579FCW</t>
  </si>
  <si>
    <t>ENCFF262ZQI</t>
  </si>
  <si>
    <t>UBERON:0002106</t>
  </si>
  <si>
    <t>spleen</t>
  </si>
  <si>
    <t>ENCBS173QYQ</t>
  </si>
  <si>
    <t>ENCFF600ZQX</t>
  </si>
  <si>
    <t>ENCFF396UHZ</t>
  </si>
  <si>
    <t>ENCFF914USA</t>
  </si>
  <si>
    <t>ENCFF365VHN</t>
  </si>
  <si>
    <t>ENCBS051QLA</t>
  </si>
  <si>
    <t>ENCFF452MPJ</t>
  </si>
  <si>
    <t>ENCFF823DIM</t>
  </si>
  <si>
    <t>ENCFF871WCS</t>
  </si>
  <si>
    <t>ENCSR667TOX</t>
  </si>
  <si>
    <t>ENCFF154RTC</t>
  </si>
  <si>
    <t>ENCFF402XKL</t>
  </si>
  <si>
    <t>ENCFF963QIO</t>
  </si>
  <si>
    <t>ENCFF274ZVI</t>
  </si>
  <si>
    <t>ENCFF090VRY</t>
  </si>
  <si>
    <t>ENCFF918XYP</t>
  </si>
  <si>
    <t>ENCFF530KLV</t>
  </si>
  <si>
    <t>ENCFF281XUO</t>
  </si>
  <si>
    <t>ENCSR719NAJ</t>
  </si>
  <si>
    <t>ENCFF738MPC</t>
  </si>
  <si>
    <t>ENCFF484PSX</t>
  </si>
  <si>
    <t>ENCFF871NWH</t>
  </si>
  <si>
    <t>ENCFF210MWH</t>
  </si>
  <si>
    <t>ENCFF574LES</t>
  </si>
  <si>
    <t>ENCFF558SXO</t>
  </si>
  <si>
    <t>ENCFF793WMU</t>
  </si>
  <si>
    <t>ENCFF701DSM</t>
  </si>
  <si>
    <t>ENCSR739PEB</t>
  </si>
  <si>
    <t>ENCFF507CJD</t>
  </si>
  <si>
    <t>ENCFF396NRQ</t>
  </si>
  <si>
    <t>ENCFF853QQE</t>
  </si>
  <si>
    <t>ENCFF465YOS</t>
  </si>
  <si>
    <t>ENCFF584IVW</t>
  </si>
  <si>
    <t>ENCFF858AFZ</t>
  </si>
  <si>
    <t>ENCFF415XCZ</t>
  </si>
  <si>
    <t>ENCFF516EUX</t>
  </si>
  <si>
    <t>ENCSR772FQU</t>
  </si>
  <si>
    <t>ENCFF774MTJ</t>
  </si>
  <si>
    <t>ENCFF385MJV</t>
  </si>
  <si>
    <t>ENCFF439OJV</t>
  </si>
  <si>
    <t>ENCFF655OFL</t>
  </si>
  <si>
    <t>ENCFF263TID</t>
  </si>
  <si>
    <t>ENCFF923YGS</t>
  </si>
  <si>
    <t>ENCFF723ZDQ</t>
  </si>
  <si>
    <t>ENCFF053MCA</t>
  </si>
  <si>
    <t>ENCSR946HWC</t>
  </si>
  <si>
    <t>ENCFF685HFN</t>
  </si>
  <si>
    <t>ENCFF632JKB</t>
  </si>
  <si>
    <t>ENCFF576YVC</t>
  </si>
  <si>
    <t>ENCFF340BLX</t>
  </si>
  <si>
    <t>ENCFF308NXJ</t>
  </si>
  <si>
    <t>ENCFF906IOZ</t>
  </si>
  <si>
    <t>ENCFF480GNL</t>
  </si>
  <si>
    <t>ENCFF593YJZ</t>
  </si>
  <si>
    <t>ENCSR982MRY</t>
  </si>
  <si>
    <t>ENCFF040SPZ</t>
  </si>
  <si>
    <t>ENCFF202BKB</t>
  </si>
  <si>
    <t>ENCFF990GIB</t>
  </si>
  <si>
    <t>ENCFF486IWR</t>
  </si>
  <si>
    <t>ENCFF517BTI</t>
  </si>
  <si>
    <t>ENCFF782PRR</t>
  </si>
  <si>
    <t>ENCFF658LQM</t>
  </si>
  <si>
    <t>ENCFF309ZTJ</t>
  </si>
  <si>
    <t>Weight</t>
  </si>
  <si>
    <r>
      <t>Body weight of 25-week-old wild-type (n=9) and</t>
    </r>
    <r>
      <rPr>
        <b/>
        <i/>
        <sz val="11"/>
        <color theme="1"/>
        <rFont val="Calibri"/>
        <family val="2"/>
        <scheme val="minor"/>
      </rPr>
      <t xml:space="preserve"> 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(n=7) male mice.</t>
    </r>
  </si>
  <si>
    <t>Sacrified</t>
  </si>
  <si>
    <t>miR-29 expression patterns in mice (ENCODE)</t>
  </si>
  <si>
    <r>
      <t xml:space="preserve">Relative expression of miR-29 family members in heart, liver, and kidney samples from wild-type, </t>
    </r>
    <r>
      <rPr>
        <b/>
        <i/>
        <sz val="11"/>
        <rFont val="Calibri"/>
        <family val="2"/>
        <scheme val="minor"/>
      </rPr>
      <t>miR-29a/b1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sz val="11"/>
        <rFont val="Calibri"/>
        <family val="2"/>
        <scheme val="minor"/>
      </rPr>
      <t xml:space="preserve">, and </t>
    </r>
    <r>
      <rPr>
        <b/>
        <i/>
        <sz val="11"/>
        <rFont val="Calibri"/>
        <family val="2"/>
        <scheme val="minor"/>
      </rPr>
      <t>miR-29b2/c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sz val="11"/>
        <rFont val="Calibri"/>
        <family val="2"/>
        <scheme val="minor"/>
      </rPr>
      <t xml:space="preserve"> mice</t>
    </r>
  </si>
  <si>
    <r>
      <t xml:space="preserve">Expression of key metabolic genes measured by RT-qPCR in wild-type (n=5)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>(n=12) mice</t>
    </r>
  </si>
  <si>
    <r>
      <t xml:space="preserve">Serum creatinine levels in wild-type (n=3)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(n=3) mice</t>
    </r>
  </si>
  <si>
    <r>
      <t>miR-29a/b1</t>
    </r>
    <r>
      <rPr>
        <i/>
        <vertAlign val="superscript"/>
        <sz val="11"/>
        <color rgb="FFFF0000"/>
        <rFont val="Calibri"/>
        <family val="2"/>
        <scheme val="minor"/>
      </rPr>
      <t>-/-</t>
    </r>
  </si>
  <si>
    <t>Mean of adipocytes / counting area</t>
  </si>
  <si>
    <t>RQ miR-29a</t>
  </si>
  <si>
    <t>RQ miR-29b</t>
  </si>
  <si>
    <t>RQ miR-29c</t>
  </si>
  <si>
    <t>PGC1α expression in GENCODE data</t>
  </si>
  <si>
    <r>
      <t xml:space="preserve">Mean blood pressure values from wild-type (n= 10),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 xml:space="preserve">+/+ </t>
    </r>
    <r>
      <rPr>
        <b/>
        <sz val="11"/>
        <color theme="1"/>
        <rFont val="Calibri"/>
        <family val="2"/>
        <scheme val="minor"/>
      </rPr>
      <t xml:space="preserve">(n=8),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PGC1α</t>
    </r>
    <r>
      <rPr>
        <b/>
        <i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(n=6) mice</t>
    </r>
  </si>
  <si>
    <t>WT 662</t>
  </si>
  <si>
    <t>WT 321</t>
  </si>
  <si>
    <t>WT 883</t>
  </si>
  <si>
    <t>WT 297</t>
  </si>
  <si>
    <t>KO 534</t>
  </si>
  <si>
    <t>KO 289</t>
  </si>
  <si>
    <t>KO 275</t>
  </si>
  <si>
    <t>KO 538</t>
  </si>
  <si>
    <t>18S (ENDO)</t>
  </si>
  <si>
    <r>
      <t>Eln</t>
    </r>
    <r>
      <rPr>
        <b/>
        <sz val="11"/>
        <color theme="1"/>
        <rFont val="Calibri"/>
        <family val="2"/>
        <scheme val="minor"/>
      </rPr>
      <t xml:space="preserve"> expression in hearts from wild-type (n=4)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>(n=4)</t>
    </r>
  </si>
  <si>
    <r>
      <t xml:space="preserve">RT-PCRs of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sz val="11"/>
        <color theme="1"/>
        <rFont val="Calibri"/>
        <family val="2"/>
        <scheme val="minor"/>
      </rPr>
      <t xml:space="preserve"> in hearts from wild-type (n=3) and </t>
    </r>
    <r>
      <rPr>
        <b/>
        <i/>
        <sz val="11"/>
        <color theme="1"/>
        <rFont val="Calibri"/>
        <family val="2"/>
        <scheme val="minor"/>
      </rPr>
      <t>miR-29c/b2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(n=3) mice</t>
    </r>
  </si>
  <si>
    <r>
      <t xml:space="preserve">RT-PCRs of </t>
    </r>
    <r>
      <rPr>
        <b/>
        <i/>
        <sz val="11"/>
        <color theme="1"/>
        <rFont val="Calibri"/>
        <family val="2"/>
        <scheme val="minor"/>
      </rPr>
      <t>PGC1α</t>
    </r>
    <r>
      <rPr>
        <b/>
        <sz val="11"/>
        <color theme="1"/>
        <rFont val="Calibri"/>
        <family val="2"/>
        <scheme val="minor"/>
      </rPr>
      <t xml:space="preserve"> in liver and heart tissues from wild-type (n=4) and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i/>
        <vertAlign val="superscript"/>
        <sz val="11"/>
        <color theme="1"/>
        <rFont val="Calibri"/>
        <family val="2"/>
        <scheme val="minor"/>
      </rPr>
      <t>-/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(n=4)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</si>
</sst>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"/>
    <numFmt numFmtId="166" formatCode="0.00000"/>
    <numFmt numFmtId="167" formatCode="#,##0.00000000"/>
    <numFmt numFmtId="168" formatCode="0.0000"/>
    <numFmt numFmtId="169" formatCode="0.0000000"/>
    <numFmt numFmtId="170" formatCode="0.000000"/>
    <numFmt numFmtId="171" formatCode="#,##0.000"/>
    <numFmt numFmtId="172" formatCode="0.0E+0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3.2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theme="1"/>
      <name val="Constantia"/>
      <family val="1"/>
    </font>
    <font>
      <i/>
      <vertAlign val="superscript"/>
      <sz val="11"/>
      <color theme="1"/>
      <name val="Constantia"/>
      <family val="1"/>
    </font>
    <font>
      <b/>
      <sz val="11"/>
      <color theme="1"/>
      <name val="Constantia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i/>
      <sz val="11"/>
      <color theme="1"/>
      <name val="Constantia"/>
      <family val="1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1"/>
      <color theme="1"/>
      <name val="Constantia"/>
      <family val="1"/>
    </font>
    <font>
      <b/>
      <i/>
      <sz val="10"/>
      <name val="Arial"/>
      <family val="2"/>
    </font>
    <font>
      <sz val="10"/>
      <name val="Arial"/>
      <family val="2"/>
    </font>
    <font>
      <i/>
      <sz val="11"/>
      <color rgb="FFFF0000"/>
      <name val="Calibri"/>
      <family val="2"/>
      <scheme val="minor"/>
    </font>
    <font>
      <i/>
      <vertAlign val="superscript"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40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readingOrder="1"/>
    </xf>
    <xf numFmtId="0" fontId="5" fillId="0" borderId="2" xfId="0" applyFont="1" applyBorder="1" applyAlignment="1">
      <alignment horizontal="center" readingOrder="1"/>
    </xf>
    <xf numFmtId="0" fontId="5" fillId="0" borderId="3" xfId="0" applyFont="1" applyBorder="1" applyAlignment="1">
      <alignment horizontal="center" readingOrder="1"/>
    </xf>
    <xf numFmtId="14" fontId="5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readingOrder="1"/>
    </xf>
    <xf numFmtId="164" fontId="0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wrapText="1"/>
    </xf>
    <xf numFmtId="14" fontId="0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readingOrder="1"/>
    </xf>
    <xf numFmtId="1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 readingOrder="1"/>
    </xf>
    <xf numFmtId="1" fontId="0" fillId="0" borderId="3" xfId="0" applyNumberFormat="1" applyFont="1" applyBorder="1" applyAlignment="1">
      <alignment horizontal="center"/>
    </xf>
    <xf numFmtId="166" fontId="0" fillId="0" borderId="0" xfId="0" applyNumberFormat="1"/>
    <xf numFmtId="2" fontId="5" fillId="0" borderId="3" xfId="0" applyNumberFormat="1" applyFont="1" applyBorder="1" applyAlignment="1">
      <alignment horizontal="center" readingOrder="1"/>
    </xf>
    <xf numFmtId="165" fontId="5" fillId="0" borderId="3" xfId="0" applyNumberFormat="1" applyFont="1" applyBorder="1" applyAlignment="1">
      <alignment horizontal="center" readingOrder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readingOrder="1"/>
    </xf>
    <xf numFmtId="14" fontId="0" fillId="0" borderId="2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center" readingOrder="1"/>
    </xf>
    <xf numFmtId="1" fontId="0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0" xfId="0" applyNumberFormat="1"/>
    <xf numFmtId="0" fontId="0" fillId="0" borderId="3" xfId="0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readingOrder="1"/>
    </xf>
    <xf numFmtId="14" fontId="0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/>
    <xf numFmtId="0" fontId="0" fillId="0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0" fillId="0" borderId="3" xfId="0" applyBorder="1"/>
    <xf numFmtId="0" fontId="4" fillId="0" borderId="0" xfId="0" applyFont="1" applyBorder="1" applyAlignment="1">
      <alignment horizontal="center" vertical="center" readingOrder="1"/>
    </xf>
    <xf numFmtId="0" fontId="0" fillId="0" borderId="0" xfId="0" applyBorder="1"/>
    <xf numFmtId="0" fontId="0" fillId="2" borderId="3" xfId="0" applyFont="1" applyFill="1" applyBorder="1"/>
    <xf numFmtId="0" fontId="0" fillId="2" borderId="3" xfId="0" applyFont="1" applyFill="1" applyBorder="1" applyAlignment="1">
      <alignment horizontal="center" vertical="center" readingOrder="1"/>
    </xf>
    <xf numFmtId="0" fontId="5" fillId="2" borderId="3" xfId="0" applyFont="1" applyFill="1" applyBorder="1" applyAlignment="1">
      <alignment horizontal="center" vertical="center" readingOrder="1"/>
    </xf>
    <xf numFmtId="14" fontId="5" fillId="2" borderId="3" xfId="0" applyNumberFormat="1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center" vertical="center" readingOrder="1"/>
    </xf>
    <xf numFmtId="14" fontId="5" fillId="2" borderId="2" xfId="0" applyNumberFormat="1" applyFont="1" applyFill="1" applyBorder="1" applyAlignment="1">
      <alignment horizontal="center" vertical="center" readingOrder="1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 readingOrder="1"/>
    </xf>
    <xf numFmtId="0" fontId="0" fillId="0" borderId="4" xfId="0" applyBorder="1" applyAlignment="1"/>
    <xf numFmtId="2" fontId="0" fillId="0" borderId="3" xfId="0" applyNumberFormat="1" applyBorder="1"/>
    <xf numFmtId="0" fontId="1" fillId="0" borderId="8" xfId="0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" fillId="0" borderId="0" xfId="0" applyFont="1" applyAlignment="1"/>
    <xf numFmtId="167" fontId="0" fillId="0" borderId="3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readingOrder="1"/>
    </xf>
    <xf numFmtId="0" fontId="5" fillId="2" borderId="9" xfId="0" applyFont="1" applyFill="1" applyBorder="1" applyAlignment="1">
      <alignment horizontal="center" vertical="center" readingOrder="1"/>
    </xf>
    <xf numFmtId="0" fontId="8" fillId="0" borderId="0" xfId="0" applyFont="1" applyFill="1" applyBorder="1" applyAlignment="1">
      <alignment horizontal="center" vertical="center"/>
    </xf>
    <xf numFmtId="2" fontId="0" fillId="0" borderId="0" xfId="0" applyNumberFormat="1"/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/>
    <xf numFmtId="0" fontId="2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ont="1" applyFill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 wrapText="1"/>
    </xf>
    <xf numFmtId="14" fontId="0" fillId="2" borderId="3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readingOrder="1"/>
    </xf>
    <xf numFmtId="0" fontId="12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3" xfId="3" applyFont="1" applyFill="1" applyBorder="1" applyAlignment="1">
      <alignment horizontal="center" vertical="center"/>
    </xf>
    <xf numFmtId="2" fontId="20" fillId="0" borderId="0" xfId="0" applyNumberFormat="1" applyFont="1" applyFill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0" fillId="2" borderId="3" xfId="3" applyNumberFormat="1" applyFont="1" applyFill="1" applyBorder="1" applyAlignment="1">
      <alignment horizontal="center" vertical="center"/>
    </xf>
    <xf numFmtId="2" fontId="20" fillId="2" borderId="3" xfId="2" applyNumberFormat="1" applyFont="1" applyFill="1" applyBorder="1" applyAlignment="1">
      <alignment horizontal="center"/>
    </xf>
    <xf numFmtId="2" fontId="20" fillId="2" borderId="3" xfId="1" applyNumberFormat="1" applyFont="1" applyFill="1" applyBorder="1" applyAlignment="1">
      <alignment horizontal="center"/>
    </xf>
    <xf numFmtId="2" fontId="20" fillId="2" borderId="2" xfId="2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3" xfId="0" applyNumberFormat="1" applyBorder="1"/>
    <xf numFmtId="0" fontId="0" fillId="2" borderId="3" xfId="0" applyFont="1" applyFill="1" applyBorder="1" applyAlignment="1">
      <alignment horizontal="center" vertical="center"/>
    </xf>
    <xf numFmtId="164" fontId="0" fillId="2" borderId="3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6" fillId="0" borderId="3" xfId="0" applyFont="1" applyBorder="1" applyAlignment="1">
      <alignment horizontal="center" wrapText="1"/>
    </xf>
    <xf numFmtId="1" fontId="26" fillId="0" borderId="3" xfId="0" applyNumberFormat="1" applyFont="1" applyBorder="1" applyAlignment="1">
      <alignment horizontal="center" wrapText="1"/>
    </xf>
    <xf numFmtId="0" fontId="27" fillId="0" borderId="0" xfId="0" applyFont="1"/>
    <xf numFmtId="1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6" fillId="0" borderId="2" xfId="0" applyFont="1" applyBorder="1" applyAlignment="1">
      <alignment horizontal="center" wrapText="1"/>
    </xf>
    <xf numFmtId="1" fontId="26" fillId="0" borderId="2" xfId="0" applyNumberFormat="1" applyFont="1" applyBorder="1" applyAlignment="1">
      <alignment horizontal="center" wrapText="1"/>
    </xf>
    <xf numFmtId="0" fontId="25" fillId="0" borderId="8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164" fontId="20" fillId="2" borderId="3" xfId="2" applyNumberFormat="1" applyFont="1" applyFill="1" applyBorder="1" applyAlignment="1">
      <alignment horizontal="center" vertical="center"/>
    </xf>
    <xf numFmtId="164" fontId="20" fillId="2" borderId="3" xfId="0" applyNumberFormat="1" applyFont="1" applyFill="1" applyBorder="1" applyAlignment="1">
      <alignment horizontal="center" vertical="center"/>
    </xf>
    <xf numFmtId="164" fontId="0" fillId="2" borderId="3" xfId="2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readingOrder="1"/>
    </xf>
    <xf numFmtId="0" fontId="2" fillId="0" borderId="0" xfId="0" applyFont="1"/>
    <xf numFmtId="16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readingOrder="1"/>
    </xf>
    <xf numFmtId="0" fontId="0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readingOrder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readingOrder="1"/>
    </xf>
    <xf numFmtId="1" fontId="0" fillId="0" borderId="3" xfId="0" applyNumberFormat="1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0" fontId="0" fillId="0" borderId="8" xfId="0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10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1" fontId="0" fillId="0" borderId="3" xfId="0" applyNumberFormat="1" applyBorder="1" applyAlignment="1">
      <alignment horizontal="center" vertical="center"/>
    </xf>
    <xf numFmtId="171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71" fontId="0" fillId="0" borderId="0" xfId="0" applyNumberFormat="1"/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right" vertical="center"/>
    </xf>
    <xf numFmtId="164" fontId="0" fillId="0" borderId="0" xfId="0" applyNumberFormat="1" applyFont="1"/>
    <xf numFmtId="164" fontId="0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/>
    <xf numFmtId="14" fontId="5" fillId="0" borderId="3" xfId="0" applyNumberFormat="1" applyFont="1" applyBorder="1" applyAlignment="1">
      <alignment horizontal="center" vertical="center" readingOrder="1"/>
    </xf>
    <xf numFmtId="0" fontId="1" fillId="0" borderId="0" xfId="0" applyFont="1" applyBorder="1" applyAlignment="1">
      <alignment vertical="top"/>
    </xf>
    <xf numFmtId="14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readingOrder="1"/>
    </xf>
    <xf numFmtId="0" fontId="10" fillId="0" borderId="8" xfId="0" applyFont="1" applyBorder="1" applyAlignment="1">
      <alignment horizontal="center" readingOrder="1"/>
    </xf>
    <xf numFmtId="14" fontId="5" fillId="0" borderId="2" xfId="0" applyNumberFormat="1" applyFont="1" applyBorder="1" applyAlignment="1">
      <alignment horizontal="center" vertical="center" readingOrder="1"/>
    </xf>
    <xf numFmtId="0" fontId="10" fillId="0" borderId="8" xfId="0" applyFont="1" applyFill="1" applyBorder="1" applyAlignment="1">
      <alignment horizontal="center" readingOrder="1"/>
    </xf>
    <xf numFmtId="0" fontId="34" fillId="0" borderId="3" xfId="0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 readingOrder="1"/>
    </xf>
    <xf numFmtId="2" fontId="34" fillId="0" borderId="3" xfId="0" applyNumberFormat="1" applyFont="1" applyBorder="1" applyAlignment="1">
      <alignment horizontal="center" vertical="center" readingOrder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5" fillId="2" borderId="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72" fontId="0" fillId="0" borderId="0" xfId="0" applyNumberFormat="1" applyAlignment="1">
      <alignment horizontal="center" vertical="center"/>
    </xf>
    <xf numFmtId="170" fontId="0" fillId="0" borderId="3" xfId="0" applyNumberFormat="1" applyBorder="1" applyAlignment="1">
      <alignment horizontal="center"/>
    </xf>
    <xf numFmtId="170" fontId="0" fillId="0" borderId="0" xfId="0" applyNumberFormat="1" applyAlignment="1">
      <alignment horizontal="center"/>
    </xf>
    <xf numFmtId="0" fontId="5" fillId="0" borderId="5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readingOrder="1"/>
    </xf>
    <xf numFmtId="0" fontId="6" fillId="0" borderId="10" xfId="0" applyFont="1" applyBorder="1" applyAlignment="1">
      <alignment horizontal="center" readingOrder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readingOrder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3" xfId="0" applyFont="1" applyBorder="1" applyAlignment="1">
      <alignment horizontal="center" readingOrder="1"/>
    </xf>
    <xf numFmtId="0" fontId="0" fillId="0" borderId="2" xfId="0" applyFont="1" applyBorder="1" applyAlignment="1">
      <alignment horizontal="center" readingOrder="1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/>
    </xf>
    <xf numFmtId="0" fontId="20" fillId="0" borderId="14" xfId="3" applyFont="1" applyFill="1" applyBorder="1" applyAlignment="1">
      <alignment horizontal="center" vertical="center"/>
    </xf>
    <xf numFmtId="0" fontId="20" fillId="0" borderId="2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/>
    </xf>
    <xf numFmtId="0" fontId="0" fillId="0" borderId="5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14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center" vertical="center" readingOrder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0" fontId="0" fillId="0" borderId="5" xfId="3" applyFont="1" applyFill="1" applyBorder="1" applyAlignment="1">
      <alignment horizontal="center" vertical="center"/>
    </xf>
    <xf numFmtId="0" fontId="0" fillId="0" borderId="14" xfId="1" applyFont="1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 vertical="center"/>
    </xf>
    <xf numFmtId="0" fontId="20" fillId="0" borderId="5" xfId="3" applyFont="1" applyFill="1" applyBorder="1" applyAlignment="1">
      <alignment horizontal="center" vertical="center"/>
    </xf>
    <xf numFmtId="0" fontId="20" fillId="0" borderId="14" xfId="2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20" fillId="0" borderId="16" xfId="2" applyFont="1" applyFill="1" applyBorder="1" applyAlignment="1">
      <alignment horizontal="center" vertical="center"/>
    </xf>
    <xf numFmtId="0" fontId="20" fillId="0" borderId="17" xfId="2" applyFont="1" applyFill="1" applyBorder="1" applyAlignment="1">
      <alignment horizontal="center" vertical="center"/>
    </xf>
    <xf numFmtId="0" fontId="20" fillId="0" borderId="18" xfId="2" applyFont="1" applyFill="1" applyBorder="1" applyAlignment="1">
      <alignment horizontal="center" vertical="center"/>
    </xf>
    <xf numFmtId="0" fontId="20" fillId="0" borderId="15" xfId="2" applyFont="1" applyFill="1" applyBorder="1" applyAlignment="1">
      <alignment horizontal="center" vertical="center"/>
    </xf>
    <xf numFmtId="0" fontId="20" fillId="0" borderId="11" xfId="2" applyFont="1" applyFill="1" applyBorder="1" applyAlignment="1">
      <alignment horizontal="center" vertical="center"/>
    </xf>
    <xf numFmtId="0" fontId="20" fillId="0" borderId="19" xfId="2" applyFont="1" applyFill="1" applyBorder="1" applyAlignment="1">
      <alignment horizontal="center" vertical="center"/>
    </xf>
    <xf numFmtId="0" fontId="0" fillId="0" borderId="12" xfId="2" applyFont="1" applyFill="1" applyBorder="1" applyAlignment="1">
      <alignment horizontal="center" vertical="center"/>
    </xf>
    <xf numFmtId="0" fontId="20" fillId="0" borderId="13" xfId="2" applyFont="1" applyFill="1" applyBorder="1" applyAlignment="1">
      <alignment horizontal="center" vertical="center"/>
    </xf>
    <xf numFmtId="0" fontId="0" fillId="0" borderId="5" xfId="2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5" fillId="0" borderId="9" xfId="0" applyFont="1" applyBorder="1" applyAlignment="1">
      <alignment horizontal="center" readingOrder="1"/>
    </xf>
    <xf numFmtId="0" fontId="35" fillId="0" borderId="10" xfId="0" applyFont="1" applyBorder="1" applyAlignment="1">
      <alignment horizontal="center" readingOrder="1"/>
    </xf>
  </cellXfs>
  <cellStyles count="4">
    <cellStyle name="Bueno" xfId="2" builtinId="26"/>
    <cellStyle name="Incorrecto" xfId="1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workbookViewId="0">
      <selection activeCell="C33" sqref="C33"/>
    </sheetView>
  </sheetViews>
  <sheetFormatPr baseColWidth="10" defaultRowHeight="15" x14ac:dyDescent="0.2"/>
  <cols>
    <col min="3" max="3" width="18.5" customWidth="1"/>
    <col min="4" max="4" width="14.5" customWidth="1"/>
    <col min="5" max="5" width="17.5" customWidth="1"/>
  </cols>
  <sheetData>
    <row r="1" spans="1:28" ht="18.75" customHeight="1" x14ac:dyDescent="0.2">
      <c r="A1" s="336" t="s">
        <v>30</v>
      </c>
      <c r="B1" s="336"/>
      <c r="C1" s="336"/>
      <c r="D1" s="336"/>
      <c r="E1" s="336"/>
      <c r="F1" s="300"/>
      <c r="G1" s="300"/>
    </row>
    <row r="2" spans="1:28" s="42" customFormat="1" ht="16" thickBot="1" x14ac:dyDescent="0.25">
      <c r="A2" s="303" t="s">
        <v>1</v>
      </c>
      <c r="B2" s="303" t="s">
        <v>2</v>
      </c>
      <c r="C2" s="303" t="s">
        <v>3</v>
      </c>
      <c r="D2" s="303" t="s">
        <v>4</v>
      </c>
      <c r="E2" s="303"/>
      <c r="F2" s="303" t="s">
        <v>5</v>
      </c>
      <c r="G2" s="303" t="s">
        <v>6</v>
      </c>
      <c r="H2" s="303" t="s">
        <v>7</v>
      </c>
      <c r="I2" s="303" t="s">
        <v>8</v>
      </c>
      <c r="J2" s="303" t="s">
        <v>9</v>
      </c>
      <c r="K2" s="303" t="s">
        <v>10</v>
      </c>
      <c r="L2" s="303" t="s">
        <v>11</v>
      </c>
      <c r="M2" s="303" t="s">
        <v>12</v>
      </c>
      <c r="N2" s="303" t="s">
        <v>13</v>
      </c>
      <c r="O2" s="303" t="s">
        <v>14</v>
      </c>
      <c r="P2" s="303" t="s">
        <v>15</v>
      </c>
      <c r="Q2" s="303" t="s">
        <v>16</v>
      </c>
      <c r="R2" s="303" t="s">
        <v>17</v>
      </c>
      <c r="S2" s="303" t="s">
        <v>18</v>
      </c>
      <c r="T2" s="303" t="s">
        <v>19</v>
      </c>
      <c r="U2" s="303" t="s">
        <v>20</v>
      </c>
      <c r="V2" s="303" t="s">
        <v>21</v>
      </c>
      <c r="W2" s="303" t="s">
        <v>22</v>
      </c>
      <c r="X2" s="303" t="s">
        <v>23</v>
      </c>
      <c r="Y2" s="303" t="s">
        <v>24</v>
      </c>
      <c r="Z2" s="303" t="s">
        <v>25</v>
      </c>
      <c r="AA2" s="303" t="s">
        <v>26</v>
      </c>
      <c r="AB2" s="303" t="s">
        <v>27</v>
      </c>
    </row>
    <row r="3" spans="1:28" x14ac:dyDescent="0.2">
      <c r="A3" s="5">
        <v>351</v>
      </c>
      <c r="B3" s="5" t="s">
        <v>32</v>
      </c>
      <c r="C3" s="5" t="s">
        <v>0</v>
      </c>
      <c r="D3" s="301">
        <v>40988</v>
      </c>
      <c r="E3" s="5"/>
      <c r="F3" s="5"/>
      <c r="G3" s="302">
        <v>21.74</v>
      </c>
      <c r="H3" s="302">
        <v>22.27</v>
      </c>
      <c r="I3" s="302">
        <v>24.65</v>
      </c>
      <c r="J3" s="302">
        <v>26.4</v>
      </c>
      <c r="K3" s="302">
        <v>27.05</v>
      </c>
      <c r="L3" s="302">
        <v>28.83</v>
      </c>
      <c r="M3" s="302">
        <v>28.58</v>
      </c>
      <c r="N3" s="302">
        <v>29.73</v>
      </c>
      <c r="O3" s="302">
        <v>31.32</v>
      </c>
      <c r="P3" s="302">
        <v>31.7</v>
      </c>
      <c r="Q3" s="302">
        <v>31.61</v>
      </c>
      <c r="R3" s="302">
        <v>32.409999999999997</v>
      </c>
      <c r="S3" s="302">
        <v>34.020000000000003</v>
      </c>
      <c r="T3" s="302">
        <v>33.479999999999997</v>
      </c>
      <c r="U3" s="302">
        <v>32.99</v>
      </c>
      <c r="V3" s="302">
        <v>32.049999999999997</v>
      </c>
      <c r="W3" s="302">
        <v>33.950000000000003</v>
      </c>
      <c r="X3" s="302">
        <v>34.049999999999997</v>
      </c>
      <c r="Y3" s="302">
        <v>34.97</v>
      </c>
      <c r="Z3" s="5"/>
      <c r="AA3" s="5"/>
      <c r="AB3" s="5"/>
    </row>
    <row r="4" spans="1:28" x14ac:dyDescent="0.2">
      <c r="A4" s="6">
        <v>352</v>
      </c>
      <c r="B4" s="6" t="s">
        <v>32</v>
      </c>
      <c r="C4" s="6" t="s">
        <v>0</v>
      </c>
      <c r="D4" s="7">
        <v>40988</v>
      </c>
      <c r="E4" s="6"/>
      <c r="F4" s="6"/>
      <c r="G4" s="19">
        <v>21.74</v>
      </c>
      <c r="H4" s="19">
        <v>21.83</v>
      </c>
      <c r="I4" s="19">
        <v>24</v>
      </c>
      <c r="J4" s="19">
        <v>26.33</v>
      </c>
      <c r="K4" s="19">
        <v>28.85</v>
      </c>
      <c r="L4" s="19">
        <v>30.68</v>
      </c>
      <c r="M4" s="19">
        <v>30.95</v>
      </c>
      <c r="N4" s="19">
        <v>31.87</v>
      </c>
      <c r="O4" s="19">
        <v>32.32</v>
      </c>
      <c r="P4" s="19">
        <v>33.880000000000003</v>
      </c>
      <c r="Q4" s="19">
        <v>34.299999999999997</v>
      </c>
      <c r="R4" s="19">
        <v>34.200000000000003</v>
      </c>
      <c r="S4" s="19">
        <v>36.35</v>
      </c>
      <c r="T4" s="19">
        <v>36.340000000000003</v>
      </c>
      <c r="U4" s="19">
        <v>34.58</v>
      </c>
      <c r="V4" s="19">
        <v>32.89</v>
      </c>
      <c r="W4" s="19">
        <v>32.72</v>
      </c>
      <c r="X4" s="19">
        <v>32.76</v>
      </c>
      <c r="Y4" s="19">
        <v>31.43</v>
      </c>
      <c r="Z4" s="19">
        <v>30.34</v>
      </c>
      <c r="AA4" s="19">
        <v>30.82</v>
      </c>
      <c r="AB4" s="19">
        <v>32.78</v>
      </c>
    </row>
    <row r="5" spans="1:28" x14ac:dyDescent="0.2">
      <c r="A5" s="6">
        <v>353</v>
      </c>
      <c r="B5" s="6" t="s">
        <v>32</v>
      </c>
      <c r="C5" s="6" t="s">
        <v>0</v>
      </c>
      <c r="D5" s="7">
        <v>40988</v>
      </c>
      <c r="E5" s="6"/>
      <c r="F5" s="6"/>
      <c r="G5" s="19">
        <v>22.21</v>
      </c>
      <c r="H5" s="19">
        <v>23.27</v>
      </c>
      <c r="I5" s="19">
        <v>24.9</v>
      </c>
      <c r="J5" s="19">
        <v>26.34</v>
      </c>
      <c r="K5" s="19">
        <v>26.22</v>
      </c>
      <c r="L5" s="19">
        <v>28.72</v>
      </c>
      <c r="M5" s="19">
        <v>28.49</v>
      </c>
      <c r="N5" s="19">
        <v>29.37</v>
      </c>
      <c r="O5" s="19">
        <v>29.25</v>
      </c>
      <c r="P5" s="19">
        <v>31.02</v>
      </c>
      <c r="Q5" s="19">
        <v>31.53</v>
      </c>
      <c r="R5" s="19">
        <v>32.24</v>
      </c>
      <c r="S5" s="19">
        <v>32.92</v>
      </c>
      <c r="T5" s="19">
        <v>32.74</v>
      </c>
      <c r="U5" s="19">
        <v>31.95</v>
      </c>
      <c r="V5" s="19">
        <v>32.01</v>
      </c>
      <c r="W5" s="19">
        <v>34.14</v>
      </c>
      <c r="X5" s="19">
        <v>35.450000000000003</v>
      </c>
      <c r="Y5" s="19">
        <v>34.549999999999997</v>
      </c>
      <c r="Z5" s="19">
        <v>35.49</v>
      </c>
      <c r="AA5" s="19">
        <v>38.21</v>
      </c>
      <c r="AB5" s="19">
        <v>38.799999999999997</v>
      </c>
    </row>
    <row r="6" spans="1:28" x14ac:dyDescent="0.2">
      <c r="A6" s="6">
        <v>354</v>
      </c>
      <c r="B6" s="6" t="s">
        <v>32</v>
      </c>
      <c r="C6" s="6" t="s">
        <v>0</v>
      </c>
      <c r="D6" s="7">
        <v>40988</v>
      </c>
      <c r="E6" s="6"/>
      <c r="F6" s="6"/>
      <c r="G6" s="19">
        <v>20.51</v>
      </c>
      <c r="H6" s="19">
        <v>21.85</v>
      </c>
      <c r="I6" s="19">
        <v>23.05</v>
      </c>
      <c r="J6" s="19">
        <v>24.65</v>
      </c>
      <c r="K6" s="19">
        <v>25.08</v>
      </c>
      <c r="L6" s="19">
        <v>26.08</v>
      </c>
      <c r="M6" s="19">
        <v>26.25</v>
      </c>
      <c r="N6" s="19">
        <v>26.21</v>
      </c>
      <c r="O6" s="19">
        <v>26.54</v>
      </c>
      <c r="P6" s="19">
        <v>27.18</v>
      </c>
      <c r="Q6" s="19">
        <v>27</v>
      </c>
      <c r="R6" s="19">
        <v>28.19</v>
      </c>
      <c r="S6" s="19">
        <v>28.51</v>
      </c>
      <c r="T6" s="19">
        <v>28.38</v>
      </c>
      <c r="U6" s="19">
        <v>27.75</v>
      </c>
      <c r="V6" s="19">
        <v>27.53</v>
      </c>
      <c r="W6" s="19">
        <v>28.25</v>
      </c>
      <c r="X6" s="19">
        <v>27.59</v>
      </c>
      <c r="Y6" s="19">
        <v>28.58</v>
      </c>
      <c r="Z6" s="19">
        <v>29.11</v>
      </c>
      <c r="AA6" s="19">
        <v>29.27</v>
      </c>
      <c r="AB6" s="19">
        <v>29.52</v>
      </c>
    </row>
    <row r="7" spans="1:28" x14ac:dyDescent="0.2">
      <c r="A7" s="6">
        <v>355</v>
      </c>
      <c r="B7" s="6" t="s">
        <v>32</v>
      </c>
      <c r="C7" s="6" t="s">
        <v>0</v>
      </c>
      <c r="D7" s="7">
        <v>40988</v>
      </c>
      <c r="E7" s="6"/>
      <c r="F7" s="6"/>
      <c r="G7" s="19">
        <v>21.08</v>
      </c>
      <c r="H7" s="19">
        <v>21.55</v>
      </c>
      <c r="I7" s="19">
        <v>23.29</v>
      </c>
      <c r="J7" s="19">
        <v>24.72</v>
      </c>
      <c r="K7" s="19">
        <v>25.53</v>
      </c>
      <c r="L7" s="19">
        <v>27.3</v>
      </c>
      <c r="M7" s="19">
        <v>27.58</v>
      </c>
      <c r="N7" s="19">
        <v>27.94</v>
      </c>
      <c r="O7" s="19">
        <v>29.31</v>
      </c>
      <c r="P7" s="19">
        <v>29.94</v>
      </c>
      <c r="Q7" s="19">
        <v>30.06</v>
      </c>
      <c r="R7" s="19">
        <v>32.159999999999997</v>
      </c>
      <c r="S7" s="19">
        <v>33.31</v>
      </c>
      <c r="T7" s="19">
        <v>32.200000000000003</v>
      </c>
      <c r="U7" s="19">
        <v>32.130000000000003</v>
      </c>
      <c r="V7" s="19">
        <v>31.52</v>
      </c>
      <c r="W7" s="19">
        <v>32.200000000000003</v>
      </c>
      <c r="X7" s="19">
        <v>32.72</v>
      </c>
      <c r="Y7" s="19">
        <v>32.32</v>
      </c>
      <c r="Z7" s="19">
        <v>33.11</v>
      </c>
      <c r="AA7" s="19">
        <v>34.39</v>
      </c>
      <c r="AB7" s="19">
        <v>34.19</v>
      </c>
    </row>
    <row r="8" spans="1:28" x14ac:dyDescent="0.2">
      <c r="A8" s="6">
        <v>356</v>
      </c>
      <c r="B8" s="6" t="s">
        <v>32</v>
      </c>
      <c r="C8" s="6" t="s">
        <v>0</v>
      </c>
      <c r="D8" s="7">
        <v>40988</v>
      </c>
      <c r="E8" s="6"/>
      <c r="F8" s="6"/>
      <c r="G8" s="19">
        <v>21.46</v>
      </c>
      <c r="H8" s="19">
        <v>22.54</v>
      </c>
      <c r="I8" s="19">
        <v>25.28</v>
      </c>
      <c r="J8" s="19">
        <v>26.26</v>
      </c>
      <c r="K8" s="19">
        <v>26.63</v>
      </c>
      <c r="L8" s="19">
        <v>27.53</v>
      </c>
      <c r="M8" s="19">
        <v>27.49</v>
      </c>
      <c r="N8" s="19">
        <v>28.26</v>
      </c>
      <c r="O8" s="19">
        <v>28.8</v>
      </c>
      <c r="P8" s="19">
        <v>29.28</v>
      </c>
      <c r="Q8" s="19">
        <v>30.57</v>
      </c>
      <c r="R8" s="19">
        <v>31.21</v>
      </c>
      <c r="S8" s="19">
        <v>32.21</v>
      </c>
      <c r="T8" s="19">
        <v>31.18</v>
      </c>
      <c r="U8" s="19">
        <v>31.14</v>
      </c>
      <c r="V8" s="19">
        <v>31.3</v>
      </c>
      <c r="W8" s="19">
        <v>31.43</v>
      </c>
      <c r="X8" s="19">
        <v>31.28</v>
      </c>
      <c r="Y8" s="19">
        <v>31.82</v>
      </c>
      <c r="Z8" s="19">
        <v>32.61</v>
      </c>
      <c r="AA8" s="19">
        <v>33.93</v>
      </c>
      <c r="AB8" s="19">
        <v>35.520000000000003</v>
      </c>
    </row>
    <row r="9" spans="1:28" x14ac:dyDescent="0.2">
      <c r="A9" s="6">
        <v>360</v>
      </c>
      <c r="B9" s="6" t="s">
        <v>32</v>
      </c>
      <c r="C9" s="6" t="s">
        <v>0</v>
      </c>
      <c r="D9" s="7">
        <v>40995</v>
      </c>
      <c r="E9" s="6"/>
      <c r="F9" s="19">
        <v>19.940000000000001</v>
      </c>
      <c r="G9" s="19">
        <v>21.01</v>
      </c>
      <c r="H9" s="19">
        <v>22.29</v>
      </c>
      <c r="I9" s="19">
        <v>23.42</v>
      </c>
      <c r="J9" s="19">
        <v>23.9</v>
      </c>
      <c r="K9" s="19">
        <v>24.53</v>
      </c>
      <c r="L9" s="19">
        <v>25.35</v>
      </c>
      <c r="M9" s="19">
        <v>25.63</v>
      </c>
      <c r="N9" s="19">
        <v>26</v>
      </c>
      <c r="O9" s="19">
        <v>26.95</v>
      </c>
      <c r="P9" s="19">
        <v>26.97</v>
      </c>
      <c r="Q9" s="19">
        <v>27.3</v>
      </c>
      <c r="R9" s="19">
        <v>27.69</v>
      </c>
      <c r="S9" s="19">
        <v>27.71</v>
      </c>
      <c r="T9" s="19">
        <v>27.39</v>
      </c>
      <c r="U9" s="19">
        <v>27.33</v>
      </c>
      <c r="V9" s="19">
        <v>29.73</v>
      </c>
      <c r="W9" s="19">
        <v>30.21</v>
      </c>
      <c r="X9" s="19">
        <v>29.98</v>
      </c>
      <c r="Y9" s="19">
        <v>29.87</v>
      </c>
      <c r="Z9" s="19">
        <v>31.41</v>
      </c>
      <c r="AA9" s="19">
        <v>31.7</v>
      </c>
      <c r="AB9" s="19">
        <v>31.32</v>
      </c>
    </row>
    <row r="10" spans="1:28" x14ac:dyDescent="0.2">
      <c r="A10" s="6">
        <v>363</v>
      </c>
      <c r="B10" s="6" t="s">
        <v>32</v>
      </c>
      <c r="C10" s="6" t="s">
        <v>0</v>
      </c>
      <c r="D10" s="7">
        <v>40995</v>
      </c>
      <c r="E10" s="6"/>
      <c r="F10" s="19">
        <v>19.399999999999999</v>
      </c>
      <c r="G10" s="19">
        <v>20.81</v>
      </c>
      <c r="H10" s="19">
        <v>21.92</v>
      </c>
      <c r="I10" s="19">
        <v>23.04</v>
      </c>
      <c r="J10" s="19">
        <v>24.74</v>
      </c>
      <c r="K10" s="19">
        <v>24.74</v>
      </c>
      <c r="L10" s="19">
        <v>25.01</v>
      </c>
      <c r="M10" s="19">
        <v>24.76</v>
      </c>
      <c r="N10" s="19">
        <v>24.81</v>
      </c>
      <c r="O10" s="19">
        <v>26.99</v>
      </c>
      <c r="P10" s="19">
        <v>26.43</v>
      </c>
      <c r="Q10" s="19">
        <v>27.39</v>
      </c>
      <c r="R10" s="19">
        <v>26.7</v>
      </c>
      <c r="S10" s="19">
        <v>27.27</v>
      </c>
      <c r="T10" s="19">
        <v>28.18</v>
      </c>
      <c r="U10" s="19">
        <v>28.2</v>
      </c>
      <c r="V10" s="19">
        <v>29.65</v>
      </c>
      <c r="W10" s="19">
        <v>31.08</v>
      </c>
      <c r="X10" s="19">
        <v>29.03</v>
      </c>
      <c r="Y10" s="19">
        <v>29.89</v>
      </c>
      <c r="Z10" s="6"/>
      <c r="AA10" s="6"/>
      <c r="AB10" s="6"/>
    </row>
    <row r="11" spans="1:28" x14ac:dyDescent="0.2">
      <c r="A11" s="6">
        <v>367</v>
      </c>
      <c r="B11" s="6" t="s">
        <v>32</v>
      </c>
      <c r="C11" s="6" t="s">
        <v>0</v>
      </c>
      <c r="D11" s="7">
        <v>40996</v>
      </c>
      <c r="E11" s="6"/>
      <c r="F11" s="19">
        <v>17.93</v>
      </c>
      <c r="G11" s="19">
        <v>18.62</v>
      </c>
      <c r="H11" s="19">
        <v>19.760000000000002</v>
      </c>
      <c r="I11" s="19">
        <v>21.03</v>
      </c>
      <c r="J11" s="19">
        <v>22.35</v>
      </c>
      <c r="K11" s="19">
        <v>22.17</v>
      </c>
      <c r="L11" s="19">
        <v>23.87</v>
      </c>
      <c r="M11" s="19">
        <v>23.86</v>
      </c>
      <c r="N11" s="19">
        <v>24.73</v>
      </c>
      <c r="O11" s="19">
        <v>25.94</v>
      </c>
      <c r="P11" s="19">
        <v>25.39</v>
      </c>
      <c r="Q11" s="19">
        <v>25.3</v>
      </c>
      <c r="R11" s="19">
        <v>25.82</v>
      </c>
      <c r="S11" s="19">
        <v>26.85</v>
      </c>
      <c r="T11" s="19">
        <v>26.14</v>
      </c>
      <c r="U11" s="19">
        <v>26.02</v>
      </c>
      <c r="V11" s="19">
        <v>28.2</v>
      </c>
      <c r="W11" s="19">
        <v>29.4</v>
      </c>
      <c r="X11" s="19">
        <v>29.1</v>
      </c>
      <c r="Y11" s="19">
        <v>29.42</v>
      </c>
      <c r="Z11" s="6">
        <v>29.63</v>
      </c>
      <c r="AA11" s="6">
        <v>31.1</v>
      </c>
      <c r="AB11" s="6">
        <v>30.62</v>
      </c>
    </row>
    <row r="12" spans="1:28" s="1" customFormat="1" x14ac:dyDescent="0.2"/>
    <row r="13" spans="1:28" ht="17" x14ac:dyDescent="0.2">
      <c r="A13" s="6">
        <v>359</v>
      </c>
      <c r="B13" s="6" t="s">
        <v>32</v>
      </c>
      <c r="C13" s="8" t="s">
        <v>38</v>
      </c>
      <c r="D13" s="7">
        <v>40995</v>
      </c>
      <c r="E13" s="6"/>
      <c r="F13" s="20">
        <v>18.5</v>
      </c>
      <c r="G13" s="20">
        <v>19.03</v>
      </c>
      <c r="H13" s="20">
        <v>19.62</v>
      </c>
      <c r="I13" s="20">
        <v>21.5</v>
      </c>
      <c r="J13" s="20">
        <v>23.53</v>
      </c>
      <c r="K13" s="20">
        <v>23.04</v>
      </c>
      <c r="L13" s="20">
        <v>23.08</v>
      </c>
      <c r="M13" s="20">
        <v>22.93</v>
      </c>
      <c r="N13" s="20">
        <v>22.8</v>
      </c>
      <c r="O13" s="20">
        <v>24.52</v>
      </c>
      <c r="P13" s="20">
        <v>23.13</v>
      </c>
      <c r="Q13" s="19">
        <v>22.02</v>
      </c>
      <c r="R13" s="19">
        <v>23.23</v>
      </c>
      <c r="S13" s="19">
        <v>22.02</v>
      </c>
      <c r="T13" s="19">
        <v>21.43</v>
      </c>
      <c r="U13" s="19">
        <v>18.22</v>
      </c>
      <c r="V13" s="6"/>
      <c r="W13" s="6"/>
      <c r="X13" s="6"/>
      <c r="Y13" s="6"/>
      <c r="Z13" s="6"/>
      <c r="AA13" s="6"/>
      <c r="AB13" s="6"/>
    </row>
    <row r="14" spans="1:28" ht="17" x14ac:dyDescent="0.2">
      <c r="A14" s="6">
        <v>361</v>
      </c>
      <c r="B14" s="6" t="s">
        <v>32</v>
      </c>
      <c r="C14" s="8" t="s">
        <v>38</v>
      </c>
      <c r="D14" s="7">
        <v>40995</v>
      </c>
      <c r="E14" s="6"/>
      <c r="F14" s="20">
        <v>16.420000000000002</v>
      </c>
      <c r="G14" s="20">
        <v>17.45</v>
      </c>
      <c r="H14" s="20">
        <v>19.03</v>
      </c>
      <c r="I14" s="20">
        <v>20.49</v>
      </c>
      <c r="J14" s="20">
        <v>23.42</v>
      </c>
      <c r="K14" s="20">
        <v>22.97</v>
      </c>
      <c r="L14" s="20">
        <v>24.1</v>
      </c>
      <c r="M14" s="20">
        <v>23.64</v>
      </c>
      <c r="N14" s="20">
        <v>24.28</v>
      </c>
      <c r="O14" s="20">
        <v>25</v>
      </c>
      <c r="P14" s="20">
        <v>24.64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7" x14ac:dyDescent="0.2">
      <c r="A15" s="6">
        <v>362</v>
      </c>
      <c r="B15" s="6" t="s">
        <v>32</v>
      </c>
      <c r="C15" s="8" t="s">
        <v>38</v>
      </c>
      <c r="D15" s="7">
        <v>40995</v>
      </c>
      <c r="E15" s="6"/>
      <c r="F15" s="20">
        <v>15.2</v>
      </c>
      <c r="G15" s="20">
        <v>17.09</v>
      </c>
      <c r="H15" s="20">
        <v>18.920000000000002</v>
      </c>
      <c r="I15" s="20">
        <v>20.95</v>
      </c>
      <c r="J15" s="20">
        <v>21.4</v>
      </c>
      <c r="K15" s="20">
        <v>22.24</v>
      </c>
      <c r="L15" s="20">
        <v>22.03</v>
      </c>
      <c r="M15" s="20">
        <v>22.67</v>
      </c>
      <c r="N15" s="20">
        <v>22.6</v>
      </c>
      <c r="O15" s="20">
        <v>23.53</v>
      </c>
      <c r="P15" s="20">
        <v>23.87</v>
      </c>
      <c r="Q15" s="6">
        <v>22.88</v>
      </c>
      <c r="R15" s="6">
        <v>23.51</v>
      </c>
      <c r="S15" s="6">
        <v>23.07</v>
      </c>
      <c r="T15" s="6">
        <v>22.49</v>
      </c>
      <c r="U15" s="6">
        <v>22.18</v>
      </c>
      <c r="V15" s="6">
        <v>23.13</v>
      </c>
      <c r="W15" s="6">
        <v>23.83</v>
      </c>
      <c r="X15" s="6">
        <v>24.29</v>
      </c>
      <c r="Y15" s="6">
        <v>23.62</v>
      </c>
      <c r="Z15" s="6">
        <v>23.87</v>
      </c>
      <c r="AA15" s="6">
        <v>24.46</v>
      </c>
      <c r="AB15" s="6">
        <v>22.85</v>
      </c>
    </row>
    <row r="16" spans="1:28" ht="17" x14ac:dyDescent="0.2">
      <c r="A16" s="6">
        <v>369</v>
      </c>
      <c r="B16" s="6" t="s">
        <v>32</v>
      </c>
      <c r="C16" s="8" t="s">
        <v>38</v>
      </c>
      <c r="D16" s="7">
        <v>40996</v>
      </c>
      <c r="E16" s="6"/>
      <c r="F16" s="20">
        <v>15.57</v>
      </c>
      <c r="G16" s="20">
        <v>17.48</v>
      </c>
      <c r="H16" s="20">
        <v>19.100000000000001</v>
      </c>
      <c r="I16" s="20">
        <v>21.6</v>
      </c>
      <c r="J16" s="20">
        <v>22.73</v>
      </c>
      <c r="K16" s="20">
        <v>23.9</v>
      </c>
      <c r="L16" s="20">
        <v>23.8</v>
      </c>
      <c r="M16" s="20">
        <v>24.09</v>
      </c>
      <c r="N16" s="20">
        <v>24.42</v>
      </c>
      <c r="O16" s="20">
        <v>24.8</v>
      </c>
      <c r="P16" s="20">
        <v>24.01</v>
      </c>
      <c r="Q16" s="6">
        <v>22.39</v>
      </c>
      <c r="R16" s="6">
        <v>22.85</v>
      </c>
      <c r="S16" s="6">
        <v>22.04</v>
      </c>
      <c r="T16" s="6">
        <v>22.42</v>
      </c>
      <c r="U16" s="6">
        <v>21.53</v>
      </c>
      <c r="V16" s="6"/>
      <c r="W16" s="6"/>
      <c r="X16" s="6"/>
      <c r="Y16" s="6"/>
      <c r="Z16" s="6"/>
      <c r="AA16" s="6"/>
      <c r="AB16" s="6"/>
    </row>
    <row r="17" spans="1:28" ht="17" x14ac:dyDescent="0.2">
      <c r="A17" s="6">
        <v>379</v>
      </c>
      <c r="B17" s="6" t="s">
        <v>32</v>
      </c>
      <c r="C17" s="8" t="s">
        <v>38</v>
      </c>
      <c r="D17" s="7">
        <v>40997</v>
      </c>
      <c r="E17" s="6"/>
      <c r="F17" s="20">
        <v>18.07</v>
      </c>
      <c r="G17" s="20">
        <v>20.59</v>
      </c>
      <c r="H17" s="20">
        <v>23.81</v>
      </c>
      <c r="I17" s="6"/>
      <c r="J17" s="19">
        <v>26.53</v>
      </c>
      <c r="K17" s="19">
        <v>26.16</v>
      </c>
      <c r="L17" s="19">
        <v>26.82</v>
      </c>
      <c r="M17" s="19">
        <v>26.96</v>
      </c>
      <c r="N17" s="19">
        <v>27.12</v>
      </c>
      <c r="O17" s="19">
        <v>27.26</v>
      </c>
      <c r="P17" s="19">
        <v>26.82</v>
      </c>
      <c r="Q17" s="6">
        <v>27.55</v>
      </c>
      <c r="R17" s="6">
        <v>26.18</v>
      </c>
      <c r="S17" s="6"/>
      <c r="T17" s="6">
        <v>25.47</v>
      </c>
      <c r="U17" s="6">
        <v>24.39</v>
      </c>
      <c r="V17" s="6">
        <v>23.69</v>
      </c>
      <c r="W17" s="6">
        <v>23.57</v>
      </c>
      <c r="X17" s="6">
        <v>23.36</v>
      </c>
      <c r="Y17" s="6"/>
      <c r="Z17" s="6"/>
      <c r="AA17" s="6"/>
      <c r="AB17" s="6"/>
    </row>
    <row r="18" spans="1:28" ht="17" x14ac:dyDescent="0.2">
      <c r="A18" s="6">
        <v>380</v>
      </c>
      <c r="B18" s="6" t="s">
        <v>32</v>
      </c>
      <c r="C18" s="8" t="s">
        <v>38</v>
      </c>
      <c r="D18" s="7">
        <v>40997</v>
      </c>
      <c r="E18" s="6"/>
      <c r="F18" s="20">
        <v>18.04</v>
      </c>
      <c r="G18" s="20">
        <v>20.43</v>
      </c>
      <c r="H18" s="20">
        <v>23.35</v>
      </c>
      <c r="I18" s="6"/>
      <c r="J18" s="19">
        <v>25.9</v>
      </c>
      <c r="K18" s="19">
        <v>26.34</v>
      </c>
      <c r="L18" s="19">
        <v>26.9</v>
      </c>
      <c r="M18" s="19">
        <v>26.82</v>
      </c>
      <c r="N18" s="19">
        <v>26.34</v>
      </c>
      <c r="O18" s="19">
        <v>26.82</v>
      </c>
      <c r="P18" s="19">
        <v>26.72</v>
      </c>
      <c r="Q18" s="6">
        <v>26.48</v>
      </c>
      <c r="R18" s="6">
        <v>27.19</v>
      </c>
      <c r="S18" s="6"/>
      <c r="T18" s="6">
        <v>26.96</v>
      </c>
      <c r="U18" s="6">
        <v>25.66</v>
      </c>
      <c r="V18" s="6">
        <v>24.42</v>
      </c>
      <c r="W18" s="6">
        <v>26.07</v>
      </c>
      <c r="X18" s="6">
        <v>25.55</v>
      </c>
      <c r="Y18" s="6">
        <v>23.73</v>
      </c>
      <c r="Z18" s="6"/>
      <c r="AA18" s="6"/>
      <c r="AB18" s="6"/>
    </row>
    <row r="19" spans="1:28" ht="17" x14ac:dyDescent="0.2">
      <c r="A19" s="6">
        <v>381</v>
      </c>
      <c r="B19" s="6" t="s">
        <v>32</v>
      </c>
      <c r="C19" s="8" t="s">
        <v>38</v>
      </c>
      <c r="D19" s="7">
        <v>40997</v>
      </c>
      <c r="E19" s="6"/>
      <c r="F19" s="20">
        <v>17.2</v>
      </c>
      <c r="G19" s="20">
        <v>18.41</v>
      </c>
      <c r="H19" s="20">
        <v>22.12</v>
      </c>
      <c r="I19" s="6"/>
      <c r="J19" s="19">
        <v>25.22</v>
      </c>
      <c r="K19" s="19">
        <v>26.08</v>
      </c>
      <c r="L19" s="19">
        <v>26.72</v>
      </c>
      <c r="M19" s="19">
        <v>27.13</v>
      </c>
      <c r="N19" s="19">
        <v>26.85</v>
      </c>
      <c r="O19" s="19">
        <v>27.09</v>
      </c>
      <c r="P19" s="19">
        <v>27.38</v>
      </c>
      <c r="Q19" s="6">
        <v>26.88</v>
      </c>
      <c r="R19" s="6">
        <v>27.44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7" x14ac:dyDescent="0.2">
      <c r="A20" s="4"/>
      <c r="B20" s="4"/>
      <c r="C20" s="4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x14ac:dyDescent="0.2">
      <c r="B21" s="1"/>
      <c r="C21" s="1"/>
      <c r="D21" s="334" t="s">
        <v>28</v>
      </c>
      <c r="E21" s="6" t="s">
        <v>0</v>
      </c>
      <c r="F21" s="9">
        <f t="shared" ref="F21:AB21" si="0">AVERAGE(F3:F11)</f>
        <v>19.09</v>
      </c>
      <c r="G21" s="9">
        <f t="shared" si="0"/>
        <v>21.02</v>
      </c>
      <c r="H21" s="9">
        <f t="shared" si="0"/>
        <v>21.919999999999998</v>
      </c>
      <c r="I21" s="9">
        <f t="shared" si="0"/>
        <v>23.628888888888884</v>
      </c>
      <c r="J21" s="9">
        <f t="shared" si="0"/>
        <v>25.076666666666668</v>
      </c>
      <c r="K21" s="9">
        <f t="shared" si="0"/>
        <v>25.644444444444446</v>
      </c>
      <c r="L21" s="9">
        <f t="shared" si="0"/>
        <v>27.041111111111107</v>
      </c>
      <c r="M21" s="9">
        <f t="shared" si="0"/>
        <v>27.065555555555552</v>
      </c>
      <c r="N21" s="9">
        <f t="shared" si="0"/>
        <v>27.657777777777778</v>
      </c>
      <c r="O21" s="9">
        <f t="shared" si="0"/>
        <v>28.602222222222224</v>
      </c>
      <c r="P21" s="9">
        <f t="shared" si="0"/>
        <v>29.087777777777781</v>
      </c>
      <c r="Q21" s="9">
        <f t="shared" si="0"/>
        <v>29.451111111111111</v>
      </c>
      <c r="R21" s="9">
        <f t="shared" si="0"/>
        <v>30.068888888888889</v>
      </c>
      <c r="S21" s="9">
        <f t="shared" si="0"/>
        <v>31.016666666666669</v>
      </c>
      <c r="T21" s="9">
        <f t="shared" si="0"/>
        <v>30.669999999999998</v>
      </c>
      <c r="U21" s="9">
        <f t="shared" si="0"/>
        <v>30.232222222222219</v>
      </c>
      <c r="V21" s="9">
        <f t="shared" si="0"/>
        <v>30.542222222222222</v>
      </c>
      <c r="W21" s="9">
        <f t="shared" si="0"/>
        <v>31.486666666666665</v>
      </c>
      <c r="X21" s="9">
        <f t="shared" si="0"/>
        <v>31.328888888888887</v>
      </c>
      <c r="Y21" s="9">
        <f t="shared" si="0"/>
        <v>31.427777777777781</v>
      </c>
      <c r="Z21" s="9">
        <f t="shared" si="0"/>
        <v>31.671428571428574</v>
      </c>
      <c r="AA21" s="9">
        <f t="shared" si="0"/>
        <v>32.77428571428571</v>
      </c>
      <c r="AB21" s="9">
        <f t="shared" si="0"/>
        <v>33.25</v>
      </c>
    </row>
    <row r="22" spans="1:28" ht="17" x14ac:dyDescent="0.2">
      <c r="B22" s="1"/>
      <c r="C22" s="1"/>
      <c r="D22" s="335"/>
      <c r="E22" s="8" t="s">
        <v>38</v>
      </c>
      <c r="F22" s="9">
        <f t="shared" ref="F22:AB22" si="1">AVERAGE(F13:F19)</f>
        <v>16.999999999999996</v>
      </c>
      <c r="G22" s="9">
        <f t="shared" si="1"/>
        <v>18.640000000000004</v>
      </c>
      <c r="H22" s="9">
        <f t="shared" si="1"/>
        <v>20.85</v>
      </c>
      <c r="I22" s="9">
        <f t="shared" si="1"/>
        <v>21.134999999999998</v>
      </c>
      <c r="J22" s="9">
        <f t="shared" si="1"/>
        <v>24.104285714285712</v>
      </c>
      <c r="K22" s="9">
        <f t="shared" si="1"/>
        <v>24.390000000000004</v>
      </c>
      <c r="L22" s="9">
        <f t="shared" si="1"/>
        <v>24.778571428571432</v>
      </c>
      <c r="M22" s="9">
        <f t="shared" si="1"/>
        <v>24.891428571428573</v>
      </c>
      <c r="N22" s="9">
        <f t="shared" si="1"/>
        <v>24.915714285714284</v>
      </c>
      <c r="O22" s="9">
        <f t="shared" si="1"/>
        <v>25.574285714285715</v>
      </c>
      <c r="P22" s="9">
        <f t="shared" si="1"/>
        <v>25.224285714285713</v>
      </c>
      <c r="Q22" s="9">
        <f t="shared" si="1"/>
        <v>24.7</v>
      </c>
      <c r="R22" s="9">
        <f t="shared" si="1"/>
        <v>25.066666666666666</v>
      </c>
      <c r="S22" s="9">
        <f t="shared" si="1"/>
        <v>22.376666666666665</v>
      </c>
      <c r="T22" s="9">
        <f t="shared" si="1"/>
        <v>23.754000000000001</v>
      </c>
      <c r="U22" s="9">
        <f t="shared" si="1"/>
        <v>22.395999999999997</v>
      </c>
      <c r="V22" s="9">
        <f t="shared" si="1"/>
        <v>23.74666666666667</v>
      </c>
      <c r="W22" s="9">
        <f t="shared" si="1"/>
        <v>24.49</v>
      </c>
      <c r="X22" s="9">
        <f t="shared" si="1"/>
        <v>24.400000000000002</v>
      </c>
      <c r="Y22" s="9">
        <f t="shared" si="1"/>
        <v>23.675000000000001</v>
      </c>
      <c r="Z22" s="9">
        <f t="shared" si="1"/>
        <v>23.87</v>
      </c>
      <c r="AA22" s="9">
        <f t="shared" si="1"/>
        <v>24.46</v>
      </c>
      <c r="AB22" s="9">
        <f t="shared" si="1"/>
        <v>22.85</v>
      </c>
    </row>
    <row r="23" spans="1:28" x14ac:dyDescent="0.2">
      <c r="B23" s="1"/>
      <c r="C23" s="1"/>
      <c r="D23" s="334" t="s">
        <v>31</v>
      </c>
      <c r="E23" s="6" t="s">
        <v>0</v>
      </c>
      <c r="F23" s="9">
        <f t="shared" ref="F23:AB23" si="2">STDEV(F3:F11)/SQRT(COUNT(F3:F11))</f>
        <v>0.60058305004387225</v>
      </c>
      <c r="G23" s="9">
        <f t="shared" si="2"/>
        <v>0.34789845261704344</v>
      </c>
      <c r="H23" s="9">
        <f t="shared" si="2"/>
        <v>0.31801904205740728</v>
      </c>
      <c r="I23" s="9">
        <f t="shared" si="2"/>
        <v>0.42682433429419048</v>
      </c>
      <c r="J23" s="9">
        <f t="shared" si="2"/>
        <v>0.46488051033452543</v>
      </c>
      <c r="K23" s="9">
        <f t="shared" si="2"/>
        <v>0.62380131966817209</v>
      </c>
      <c r="L23" s="9">
        <f t="shared" si="2"/>
        <v>0.72198885118439848</v>
      </c>
      <c r="M23" s="9">
        <f t="shared" si="2"/>
        <v>0.72813901128361891</v>
      </c>
      <c r="N23" s="9">
        <f t="shared" si="2"/>
        <v>0.80740458290365646</v>
      </c>
      <c r="O23" s="9">
        <f t="shared" si="2"/>
        <v>0.73444192300794287</v>
      </c>
      <c r="P23" s="9">
        <f t="shared" si="2"/>
        <v>0.93651063020866321</v>
      </c>
      <c r="Q23" s="9">
        <f t="shared" si="2"/>
        <v>0.95910902584471058</v>
      </c>
      <c r="R23" s="9">
        <f t="shared" si="2"/>
        <v>0.99671187807772943</v>
      </c>
      <c r="S23" s="9">
        <f t="shared" si="2"/>
        <v>1.1570232399471283</v>
      </c>
      <c r="T23" s="9">
        <f t="shared" si="2"/>
        <v>1.1158852987650849</v>
      </c>
      <c r="U23" s="9">
        <f t="shared" si="2"/>
        <v>0.98841873967376392</v>
      </c>
      <c r="V23" s="9">
        <f t="shared" si="2"/>
        <v>0.61785196397091424</v>
      </c>
      <c r="W23" s="9">
        <f t="shared" si="2"/>
        <v>0.66423305816223566</v>
      </c>
      <c r="X23" s="9">
        <f t="shared" si="2"/>
        <v>0.86942900234778042</v>
      </c>
      <c r="Y23" s="9">
        <f t="shared" si="2"/>
        <v>0.74701215551945788</v>
      </c>
      <c r="Z23" s="9">
        <f t="shared" si="2"/>
        <v>0.84657975342643588</v>
      </c>
      <c r="AA23" s="9">
        <f t="shared" si="2"/>
        <v>1.1291565692246266</v>
      </c>
      <c r="AB23" s="9">
        <f t="shared" si="2"/>
        <v>1.2112036516268785</v>
      </c>
    </row>
    <row r="24" spans="1:28" ht="17" x14ac:dyDescent="0.2">
      <c r="B24" s="1"/>
      <c r="C24" s="1"/>
      <c r="D24" s="335"/>
      <c r="E24" s="8" t="s">
        <v>38</v>
      </c>
      <c r="F24" s="9">
        <f t="shared" ref="F24:AB24" si="3">STDEV(F13:F19)/SQRT(COUNT(F13:F19))</f>
        <v>0.49130050933841946</v>
      </c>
      <c r="G24" s="9">
        <f t="shared" si="3"/>
        <v>0.54282769343678916</v>
      </c>
      <c r="H24" s="9">
        <f t="shared" si="3"/>
        <v>0.81994773352591521</v>
      </c>
      <c r="I24" s="9">
        <f t="shared" si="3"/>
        <v>0.2581504729158306</v>
      </c>
      <c r="J24" s="9">
        <f t="shared" si="3"/>
        <v>0.69613510300275261</v>
      </c>
      <c r="K24" s="9">
        <f t="shared" si="3"/>
        <v>0.66355822940381348</v>
      </c>
      <c r="L24" s="9">
        <f t="shared" si="3"/>
        <v>0.76055878133379362</v>
      </c>
      <c r="M24" s="9">
        <f t="shared" si="3"/>
        <v>0.75592714618548784</v>
      </c>
      <c r="N24" s="9">
        <f t="shared" si="3"/>
        <v>0.70908343636548932</v>
      </c>
      <c r="O24" s="9">
        <f t="shared" si="3"/>
        <v>0.55443603754436022</v>
      </c>
      <c r="P24" s="9">
        <f t="shared" si="3"/>
        <v>0.64488041395232298</v>
      </c>
      <c r="Q24" s="9">
        <f t="shared" si="3"/>
        <v>1.0307634710899167</v>
      </c>
      <c r="R24" s="9">
        <f t="shared" si="3"/>
        <v>0.85811680116662692</v>
      </c>
      <c r="S24" s="9">
        <f t="shared" si="3"/>
        <v>0.34671474025646987</v>
      </c>
      <c r="T24" s="9">
        <f t="shared" si="3"/>
        <v>1.0488403119636469</v>
      </c>
      <c r="U24" s="9">
        <f t="shared" si="3"/>
        <v>1.2818993720257608</v>
      </c>
      <c r="V24" s="9">
        <f t="shared" si="3"/>
        <v>0.37346723789079328</v>
      </c>
      <c r="W24" s="9">
        <f t="shared" si="3"/>
        <v>0.79355739132928116</v>
      </c>
      <c r="X24" s="9">
        <f t="shared" si="3"/>
        <v>0.63458647952820468</v>
      </c>
      <c r="Y24" s="9">
        <f t="shared" si="3"/>
        <v>5.4999999999999716E-2</v>
      </c>
      <c r="Z24" s="9" t="e">
        <f t="shared" si="3"/>
        <v>#DIV/0!</v>
      </c>
      <c r="AA24" s="9" t="e">
        <f t="shared" si="3"/>
        <v>#DIV/0!</v>
      </c>
      <c r="AB24" s="9" t="e">
        <f t="shared" si="3"/>
        <v>#DIV/0!</v>
      </c>
    </row>
    <row r="25" spans="1:28" x14ac:dyDescent="0.2">
      <c r="B25" s="1"/>
      <c r="C25" s="1"/>
      <c r="D25" s="334" t="s">
        <v>29</v>
      </c>
      <c r="E25" s="6" t="s">
        <v>0</v>
      </c>
      <c r="F25" s="10">
        <f t="shared" ref="F25:AB25" si="4">COUNTA(F3:F11)</f>
        <v>3</v>
      </c>
      <c r="G25" s="10">
        <f t="shared" si="4"/>
        <v>9</v>
      </c>
      <c r="H25" s="10">
        <f t="shared" si="4"/>
        <v>9</v>
      </c>
      <c r="I25" s="10">
        <f t="shared" si="4"/>
        <v>9</v>
      </c>
      <c r="J25" s="10">
        <f t="shared" si="4"/>
        <v>9</v>
      </c>
      <c r="K25" s="10">
        <f t="shared" si="4"/>
        <v>9</v>
      </c>
      <c r="L25" s="10">
        <f t="shared" si="4"/>
        <v>9</v>
      </c>
      <c r="M25" s="10">
        <f t="shared" si="4"/>
        <v>9</v>
      </c>
      <c r="N25" s="10">
        <f t="shared" si="4"/>
        <v>9</v>
      </c>
      <c r="O25" s="10">
        <f t="shared" si="4"/>
        <v>9</v>
      </c>
      <c r="P25" s="10">
        <f t="shared" si="4"/>
        <v>9</v>
      </c>
      <c r="Q25" s="10">
        <f t="shared" si="4"/>
        <v>9</v>
      </c>
      <c r="R25" s="10">
        <f t="shared" si="4"/>
        <v>9</v>
      </c>
      <c r="S25" s="10">
        <f t="shared" si="4"/>
        <v>9</v>
      </c>
      <c r="T25" s="10">
        <f t="shared" si="4"/>
        <v>9</v>
      </c>
      <c r="U25" s="10">
        <f t="shared" si="4"/>
        <v>9</v>
      </c>
      <c r="V25" s="10">
        <f t="shared" si="4"/>
        <v>9</v>
      </c>
      <c r="W25" s="10">
        <f t="shared" si="4"/>
        <v>9</v>
      </c>
      <c r="X25" s="10">
        <f t="shared" si="4"/>
        <v>9</v>
      </c>
      <c r="Y25" s="10">
        <f t="shared" si="4"/>
        <v>9</v>
      </c>
      <c r="Z25" s="10">
        <f t="shared" si="4"/>
        <v>7</v>
      </c>
      <c r="AA25" s="10">
        <f t="shared" si="4"/>
        <v>7</v>
      </c>
      <c r="AB25" s="10">
        <f t="shared" si="4"/>
        <v>7</v>
      </c>
    </row>
    <row r="26" spans="1:28" ht="17" x14ac:dyDescent="0.2">
      <c r="B26" s="1"/>
      <c r="C26" s="1"/>
      <c r="D26" s="335"/>
      <c r="E26" s="8" t="s">
        <v>38</v>
      </c>
      <c r="F26" s="10">
        <f t="shared" ref="F26:AB26" si="5">COUNTA(F13:F19)</f>
        <v>7</v>
      </c>
      <c r="G26" s="10">
        <f t="shared" si="5"/>
        <v>7</v>
      </c>
      <c r="H26" s="10">
        <f t="shared" si="5"/>
        <v>7</v>
      </c>
      <c r="I26" s="10">
        <f t="shared" si="5"/>
        <v>4</v>
      </c>
      <c r="J26" s="10">
        <f t="shared" si="5"/>
        <v>7</v>
      </c>
      <c r="K26" s="10">
        <f t="shared" si="5"/>
        <v>7</v>
      </c>
      <c r="L26" s="10">
        <f t="shared" si="5"/>
        <v>7</v>
      </c>
      <c r="M26" s="10">
        <f t="shared" si="5"/>
        <v>7</v>
      </c>
      <c r="N26" s="10">
        <f t="shared" si="5"/>
        <v>7</v>
      </c>
      <c r="O26" s="10">
        <f t="shared" si="5"/>
        <v>7</v>
      </c>
      <c r="P26" s="10">
        <f t="shared" si="5"/>
        <v>7</v>
      </c>
      <c r="Q26" s="10">
        <f t="shared" si="5"/>
        <v>6</v>
      </c>
      <c r="R26" s="10">
        <f t="shared" si="5"/>
        <v>6</v>
      </c>
      <c r="S26" s="10">
        <f t="shared" si="5"/>
        <v>3</v>
      </c>
      <c r="T26" s="10">
        <f t="shared" si="5"/>
        <v>5</v>
      </c>
      <c r="U26" s="10">
        <f t="shared" si="5"/>
        <v>5</v>
      </c>
      <c r="V26" s="10">
        <f t="shared" si="5"/>
        <v>3</v>
      </c>
      <c r="W26" s="10">
        <f t="shared" si="5"/>
        <v>3</v>
      </c>
      <c r="X26" s="10">
        <f t="shared" si="5"/>
        <v>3</v>
      </c>
      <c r="Y26" s="10">
        <f t="shared" si="5"/>
        <v>2</v>
      </c>
      <c r="Z26" s="10">
        <f t="shared" si="5"/>
        <v>1</v>
      </c>
      <c r="AA26" s="10">
        <f t="shared" si="5"/>
        <v>1</v>
      </c>
      <c r="AB26" s="10">
        <f t="shared" si="5"/>
        <v>1</v>
      </c>
    </row>
    <row r="27" spans="1:28" x14ac:dyDescent="0.2">
      <c r="B27" s="1"/>
      <c r="C27" s="1"/>
      <c r="D27" s="1"/>
      <c r="E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8" x14ac:dyDescent="0.2">
      <c r="C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8" x14ac:dyDescent="0.2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8" x14ac:dyDescent="0.2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</sheetData>
  <mergeCells count="4">
    <mergeCell ref="D21:D22"/>
    <mergeCell ref="D23:D24"/>
    <mergeCell ref="D25:D26"/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"/>
  <sheetViews>
    <sheetView workbookViewId="0">
      <selection activeCell="E9" sqref="E9"/>
    </sheetView>
  </sheetViews>
  <sheetFormatPr baseColWidth="10" defaultRowHeight="15" x14ac:dyDescent="0.2"/>
  <cols>
    <col min="1" max="1" width="11.5" style="3"/>
    <col min="2" max="2" width="13.6640625" style="3" customWidth="1"/>
    <col min="3" max="3" width="17.6640625" style="3" customWidth="1"/>
    <col min="4" max="10" width="11.5" style="3"/>
  </cols>
  <sheetData>
    <row r="1" spans="1:10" ht="17" x14ac:dyDescent="0.2">
      <c r="A1" s="338" t="s">
        <v>76</v>
      </c>
      <c r="B1" s="338"/>
      <c r="C1" s="338"/>
      <c r="D1" s="338"/>
      <c r="E1" s="338"/>
      <c r="F1" s="338"/>
      <c r="G1" s="338"/>
      <c r="H1" s="33"/>
      <c r="I1" s="33"/>
      <c r="J1" s="33"/>
    </row>
    <row r="2" spans="1:10" ht="16" thickBot="1" x14ac:dyDescent="0.25">
      <c r="A2" s="45" t="s">
        <v>1</v>
      </c>
      <c r="B2" s="45" t="s">
        <v>3</v>
      </c>
      <c r="C2" s="45" t="s">
        <v>75</v>
      </c>
      <c r="D2" s="43" t="s">
        <v>28</v>
      </c>
      <c r="E2" s="43" t="s">
        <v>31</v>
      </c>
      <c r="F2" s="43" t="s">
        <v>29</v>
      </c>
    </row>
    <row r="3" spans="1:10" x14ac:dyDescent="0.2">
      <c r="A3" s="29">
        <v>526</v>
      </c>
      <c r="B3" s="29" t="s">
        <v>0</v>
      </c>
      <c r="C3" s="29">
        <v>4</v>
      </c>
      <c r="D3" s="31">
        <f>AVERAGE(C3:C13)</f>
        <v>5.7272727272727275</v>
      </c>
      <c r="E3" s="31">
        <f>STDEV(C3:C13)/SQRT(F3)</f>
        <v>0.57352037438500025</v>
      </c>
      <c r="F3" s="3">
        <f>COUNTA(C3:C13)</f>
        <v>11</v>
      </c>
    </row>
    <row r="4" spans="1:10" x14ac:dyDescent="0.2">
      <c r="A4" s="26">
        <v>527</v>
      </c>
      <c r="B4" s="26" t="s">
        <v>0</v>
      </c>
      <c r="C4" s="26">
        <v>6</v>
      </c>
    </row>
    <row r="5" spans="1:10" x14ac:dyDescent="0.2">
      <c r="A5" s="26">
        <v>556</v>
      </c>
      <c r="B5" s="26" t="s">
        <v>0</v>
      </c>
      <c r="C5" s="26">
        <v>9</v>
      </c>
    </row>
    <row r="6" spans="1:10" x14ac:dyDescent="0.2">
      <c r="A6" s="26">
        <v>600</v>
      </c>
      <c r="B6" s="26" t="s">
        <v>0</v>
      </c>
      <c r="C6" s="26">
        <v>7</v>
      </c>
    </row>
    <row r="7" spans="1:10" x14ac:dyDescent="0.2">
      <c r="A7" s="26">
        <v>603</v>
      </c>
      <c r="B7" s="26" t="s">
        <v>0</v>
      </c>
      <c r="C7" s="26">
        <v>5</v>
      </c>
    </row>
    <row r="8" spans="1:10" x14ac:dyDescent="0.2">
      <c r="A8" s="26">
        <v>605</v>
      </c>
      <c r="B8" s="26" t="s">
        <v>0</v>
      </c>
      <c r="C8" s="26">
        <v>4</v>
      </c>
    </row>
    <row r="9" spans="1:10" x14ac:dyDescent="0.2">
      <c r="A9" s="26">
        <v>611</v>
      </c>
      <c r="B9" s="26" t="s">
        <v>0</v>
      </c>
      <c r="C9" s="26">
        <v>6</v>
      </c>
    </row>
    <row r="10" spans="1:10" x14ac:dyDescent="0.2">
      <c r="A10" s="26">
        <v>612</v>
      </c>
      <c r="B10" s="26" t="s">
        <v>0</v>
      </c>
      <c r="C10" s="26">
        <v>4</v>
      </c>
    </row>
    <row r="11" spans="1:10" x14ac:dyDescent="0.2">
      <c r="A11" s="26">
        <v>614</v>
      </c>
      <c r="B11" s="26" t="s">
        <v>0</v>
      </c>
      <c r="C11" s="26">
        <v>3</v>
      </c>
    </row>
    <row r="12" spans="1:10" x14ac:dyDescent="0.2">
      <c r="A12" s="26">
        <v>615</v>
      </c>
      <c r="B12" s="26" t="s">
        <v>0</v>
      </c>
      <c r="C12" s="26">
        <v>7</v>
      </c>
    </row>
    <row r="13" spans="1:10" x14ac:dyDescent="0.2">
      <c r="A13" s="26">
        <v>628</v>
      </c>
      <c r="B13" s="26" t="s">
        <v>0</v>
      </c>
      <c r="C13" s="26">
        <v>8</v>
      </c>
    </row>
    <row r="14" spans="1:10" s="3" customFormat="1" x14ac:dyDescent="0.2"/>
    <row r="15" spans="1:10" ht="17" x14ac:dyDescent="0.2">
      <c r="A15" s="26">
        <v>525</v>
      </c>
      <c r="B15" s="8" t="s">
        <v>38</v>
      </c>
      <c r="C15" s="26">
        <v>3</v>
      </c>
      <c r="D15" s="31">
        <f>AVERAGE(C15:C23)</f>
        <v>4.4444444444444446</v>
      </c>
      <c r="E15" s="31">
        <f>STDEV(C15:C23)/SQRT(F15)</f>
        <v>0.55555555555555569</v>
      </c>
      <c r="F15" s="3">
        <f>COUNTA(C15:C23)</f>
        <v>9</v>
      </c>
    </row>
    <row r="16" spans="1:10" ht="17" x14ac:dyDescent="0.2">
      <c r="A16" s="26">
        <v>549</v>
      </c>
      <c r="B16" s="8" t="s">
        <v>38</v>
      </c>
      <c r="C16" s="26">
        <v>6</v>
      </c>
    </row>
    <row r="17" spans="1:3" ht="17" x14ac:dyDescent="0.2">
      <c r="A17" s="26">
        <v>564</v>
      </c>
      <c r="B17" s="8" t="s">
        <v>38</v>
      </c>
      <c r="C17" s="26">
        <v>5</v>
      </c>
    </row>
    <row r="18" spans="1:3" ht="17" x14ac:dyDescent="0.2">
      <c r="A18" s="26">
        <v>565</v>
      </c>
      <c r="B18" s="8" t="s">
        <v>38</v>
      </c>
      <c r="C18" s="26">
        <v>3</v>
      </c>
    </row>
    <row r="19" spans="1:3" ht="17" x14ac:dyDescent="0.2">
      <c r="A19" s="26">
        <v>566</v>
      </c>
      <c r="B19" s="8" t="s">
        <v>38</v>
      </c>
      <c r="C19" s="26">
        <v>2</v>
      </c>
    </row>
    <row r="20" spans="1:3" ht="17" x14ac:dyDescent="0.2">
      <c r="A20" s="26">
        <v>571</v>
      </c>
      <c r="B20" s="8" t="s">
        <v>38</v>
      </c>
      <c r="C20" s="26">
        <v>4</v>
      </c>
    </row>
    <row r="21" spans="1:3" ht="17" x14ac:dyDescent="0.2">
      <c r="A21" s="26">
        <v>594</v>
      </c>
      <c r="B21" s="8" t="s">
        <v>38</v>
      </c>
      <c r="C21" s="26">
        <v>4</v>
      </c>
    </row>
    <row r="22" spans="1:3" ht="17" x14ac:dyDescent="0.2">
      <c r="A22" s="26">
        <v>613</v>
      </c>
      <c r="B22" s="8" t="s">
        <v>38</v>
      </c>
      <c r="C22" s="26">
        <v>7</v>
      </c>
    </row>
    <row r="23" spans="1:3" ht="17" x14ac:dyDescent="0.2">
      <c r="A23" s="26">
        <v>618</v>
      </c>
      <c r="B23" s="8" t="s">
        <v>38</v>
      </c>
      <c r="C23" s="26">
        <v>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3"/>
  <sheetViews>
    <sheetView workbookViewId="0">
      <selection sqref="A1:G1"/>
    </sheetView>
  </sheetViews>
  <sheetFormatPr baseColWidth="10" defaultRowHeight="15" x14ac:dyDescent="0.2"/>
  <cols>
    <col min="2" max="2" width="18.33203125" customWidth="1"/>
    <col min="3" max="3" width="16.33203125" customWidth="1"/>
  </cols>
  <sheetData>
    <row r="1" spans="1:7" ht="17" x14ac:dyDescent="0.2">
      <c r="A1" s="338" t="s">
        <v>77</v>
      </c>
      <c r="B1" s="338"/>
      <c r="C1" s="338"/>
      <c r="D1" s="338"/>
      <c r="E1" s="338"/>
      <c r="F1" s="338"/>
      <c r="G1" s="338"/>
    </row>
    <row r="2" spans="1:7" ht="16" thickBot="1" x14ac:dyDescent="0.25">
      <c r="A2" s="45" t="s">
        <v>1</v>
      </c>
      <c r="B2" s="45" t="s">
        <v>3</v>
      </c>
      <c r="C2" s="49" t="s">
        <v>75</v>
      </c>
      <c r="D2" s="43" t="s">
        <v>28</v>
      </c>
      <c r="E2" s="43" t="s">
        <v>31</v>
      </c>
      <c r="F2" s="43" t="s">
        <v>29</v>
      </c>
      <c r="G2" s="3"/>
    </row>
    <row r="3" spans="1:7" x14ac:dyDescent="0.2">
      <c r="A3" s="29">
        <v>526</v>
      </c>
      <c r="B3" s="29" t="s">
        <v>0</v>
      </c>
      <c r="C3" s="29">
        <v>0</v>
      </c>
      <c r="D3" s="31">
        <f>AVERAGE(C3:C13)</f>
        <v>0.63636363636363635</v>
      </c>
      <c r="E3" s="31">
        <f>STDEV(C3:C13)/SQRT(F3)</f>
        <v>0.24393468845452251</v>
      </c>
      <c r="F3" s="3">
        <f>COUNTA(C3:C13)</f>
        <v>11</v>
      </c>
      <c r="G3" s="3"/>
    </row>
    <row r="4" spans="1:7" x14ac:dyDescent="0.2">
      <c r="A4" s="26">
        <v>527</v>
      </c>
      <c r="B4" s="26" t="s">
        <v>0</v>
      </c>
      <c r="C4" s="26">
        <v>0</v>
      </c>
      <c r="D4" s="3"/>
      <c r="E4" s="3"/>
      <c r="F4" s="3"/>
      <c r="G4" s="3"/>
    </row>
    <row r="5" spans="1:7" x14ac:dyDescent="0.2">
      <c r="A5" s="26">
        <v>556</v>
      </c>
      <c r="B5" s="26" t="s">
        <v>0</v>
      </c>
      <c r="C5" s="26">
        <v>1</v>
      </c>
      <c r="D5" s="3"/>
      <c r="E5" s="3"/>
      <c r="F5" s="3"/>
      <c r="G5" s="3"/>
    </row>
    <row r="6" spans="1:7" x14ac:dyDescent="0.2">
      <c r="A6" s="26">
        <v>600</v>
      </c>
      <c r="B6" s="26" t="s">
        <v>0</v>
      </c>
      <c r="C6" s="26">
        <v>2</v>
      </c>
      <c r="D6" s="3"/>
      <c r="E6" s="3"/>
      <c r="F6" s="3"/>
      <c r="G6" s="3"/>
    </row>
    <row r="7" spans="1:7" x14ac:dyDescent="0.2">
      <c r="A7" s="26">
        <v>603</v>
      </c>
      <c r="B7" s="26" t="s">
        <v>0</v>
      </c>
      <c r="C7" s="26">
        <v>2</v>
      </c>
      <c r="D7" s="3"/>
      <c r="E7" s="3"/>
      <c r="F7" s="3"/>
      <c r="G7" s="3"/>
    </row>
    <row r="8" spans="1:7" x14ac:dyDescent="0.2">
      <c r="A8" s="26">
        <v>605</v>
      </c>
      <c r="B8" s="26" t="s">
        <v>0</v>
      </c>
      <c r="C8" s="26">
        <v>0</v>
      </c>
      <c r="D8" s="3"/>
      <c r="E8" s="3"/>
      <c r="F8" s="3"/>
      <c r="G8" s="3"/>
    </row>
    <row r="9" spans="1:7" x14ac:dyDescent="0.2">
      <c r="A9" s="26">
        <v>611</v>
      </c>
      <c r="B9" s="26" t="s">
        <v>0</v>
      </c>
      <c r="C9" s="26">
        <v>0</v>
      </c>
      <c r="D9" s="3"/>
      <c r="E9" s="3"/>
      <c r="F9" s="3"/>
      <c r="G9" s="3"/>
    </row>
    <row r="10" spans="1:7" x14ac:dyDescent="0.2">
      <c r="A10" s="26">
        <v>612</v>
      </c>
      <c r="B10" s="26" t="s">
        <v>0</v>
      </c>
      <c r="C10" s="26">
        <v>0</v>
      </c>
      <c r="D10" s="3"/>
      <c r="E10" s="3"/>
      <c r="F10" s="3"/>
      <c r="G10" s="3"/>
    </row>
    <row r="11" spans="1:7" x14ac:dyDescent="0.2">
      <c r="A11" s="26">
        <v>614</v>
      </c>
      <c r="B11" s="26" t="s">
        <v>0</v>
      </c>
      <c r="C11" s="26">
        <v>0</v>
      </c>
      <c r="D11" s="3"/>
      <c r="E11" s="3"/>
      <c r="F11" s="3"/>
      <c r="G11" s="3"/>
    </row>
    <row r="12" spans="1:7" x14ac:dyDescent="0.2">
      <c r="A12" s="26">
        <v>615</v>
      </c>
      <c r="B12" s="26" t="s">
        <v>0</v>
      </c>
      <c r="C12" s="26">
        <v>1</v>
      </c>
      <c r="D12" s="3"/>
      <c r="E12" s="3"/>
      <c r="F12" s="3"/>
      <c r="G12" s="3"/>
    </row>
    <row r="13" spans="1:7" x14ac:dyDescent="0.2">
      <c r="A13" s="26">
        <v>628</v>
      </c>
      <c r="B13" s="26" t="s">
        <v>0</v>
      </c>
      <c r="C13" s="26">
        <v>1</v>
      </c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ht="17" x14ac:dyDescent="0.2">
      <c r="A15" s="26">
        <v>525</v>
      </c>
      <c r="B15" s="8" t="s">
        <v>38</v>
      </c>
      <c r="C15" s="26">
        <v>1</v>
      </c>
      <c r="D15" s="31">
        <f>AVERAGE(C15:C23)</f>
        <v>1.3333333333333333</v>
      </c>
      <c r="E15" s="31">
        <f>STDEV(C15:C23)/SQRT(F15)</f>
        <v>0.16666666666666666</v>
      </c>
      <c r="F15" s="3">
        <f>COUNTA(C15:C23)</f>
        <v>9</v>
      </c>
      <c r="G15" s="3"/>
    </row>
    <row r="16" spans="1:7" ht="17" x14ac:dyDescent="0.2">
      <c r="A16" s="26">
        <v>549</v>
      </c>
      <c r="B16" s="8" t="s">
        <v>38</v>
      </c>
      <c r="C16" s="26">
        <v>2</v>
      </c>
      <c r="D16" s="3"/>
      <c r="E16" s="3"/>
      <c r="F16" s="3"/>
      <c r="G16" s="3"/>
    </row>
    <row r="17" spans="1:7" ht="17" x14ac:dyDescent="0.2">
      <c r="A17" s="26">
        <v>564</v>
      </c>
      <c r="B17" s="8" t="s">
        <v>38</v>
      </c>
      <c r="C17" s="26">
        <v>2</v>
      </c>
      <c r="D17" s="3"/>
      <c r="E17" s="3"/>
      <c r="F17" s="3"/>
      <c r="G17" s="3"/>
    </row>
    <row r="18" spans="1:7" ht="17" x14ac:dyDescent="0.2">
      <c r="A18" s="26">
        <v>565</v>
      </c>
      <c r="B18" s="8" t="s">
        <v>38</v>
      </c>
      <c r="C18" s="26">
        <v>1</v>
      </c>
      <c r="D18" s="3"/>
      <c r="E18" s="3"/>
      <c r="F18" s="3"/>
      <c r="G18" s="3"/>
    </row>
    <row r="19" spans="1:7" ht="17" x14ac:dyDescent="0.2">
      <c r="A19" s="26">
        <v>566</v>
      </c>
      <c r="B19" s="8" t="s">
        <v>38</v>
      </c>
      <c r="C19" s="26">
        <v>1</v>
      </c>
      <c r="D19" s="3"/>
      <c r="E19" s="3"/>
      <c r="F19" s="3"/>
      <c r="G19" s="3"/>
    </row>
    <row r="20" spans="1:7" ht="17" x14ac:dyDescent="0.2">
      <c r="A20" s="26">
        <v>571</v>
      </c>
      <c r="B20" s="8" t="s">
        <v>38</v>
      </c>
      <c r="C20" s="26">
        <v>1</v>
      </c>
      <c r="D20" s="3"/>
      <c r="E20" s="3"/>
      <c r="F20" s="3"/>
      <c r="G20" s="3"/>
    </row>
    <row r="21" spans="1:7" ht="17" x14ac:dyDescent="0.2">
      <c r="A21" s="26">
        <v>594</v>
      </c>
      <c r="B21" s="8" t="s">
        <v>38</v>
      </c>
      <c r="C21" s="26">
        <v>2</v>
      </c>
      <c r="D21" s="3"/>
      <c r="E21" s="3"/>
      <c r="F21" s="3"/>
      <c r="G21" s="3"/>
    </row>
    <row r="22" spans="1:7" ht="17" x14ac:dyDescent="0.2">
      <c r="A22" s="26">
        <v>613</v>
      </c>
      <c r="B22" s="8" t="s">
        <v>38</v>
      </c>
      <c r="C22" s="26">
        <v>1</v>
      </c>
      <c r="D22" s="3"/>
      <c r="E22" s="3"/>
      <c r="F22" s="3"/>
      <c r="G22" s="3"/>
    </row>
    <row r="23" spans="1:7" ht="17" x14ac:dyDescent="0.2">
      <c r="A23" s="26">
        <v>618</v>
      </c>
      <c r="B23" s="8" t="s">
        <v>38</v>
      </c>
      <c r="C23" s="26">
        <v>1</v>
      </c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3"/>
  <sheetViews>
    <sheetView workbookViewId="0">
      <selection sqref="A1:G1"/>
    </sheetView>
  </sheetViews>
  <sheetFormatPr baseColWidth="10" defaultRowHeight="15" x14ac:dyDescent="0.2"/>
  <cols>
    <col min="2" max="2" width="18.5" customWidth="1"/>
    <col min="3" max="3" width="15.83203125" customWidth="1"/>
  </cols>
  <sheetData>
    <row r="1" spans="1:7" ht="17" x14ac:dyDescent="0.2">
      <c r="A1" s="338" t="s">
        <v>77</v>
      </c>
      <c r="B1" s="338"/>
      <c r="C1" s="338"/>
      <c r="D1" s="338"/>
      <c r="E1" s="338"/>
      <c r="F1" s="338"/>
      <c r="G1" s="338"/>
    </row>
    <row r="2" spans="1:7" ht="16" thickBot="1" x14ac:dyDescent="0.25">
      <c r="A2" s="45" t="s">
        <v>1</v>
      </c>
      <c r="B2" s="45" t="s">
        <v>3</v>
      </c>
      <c r="C2" s="45" t="s">
        <v>75</v>
      </c>
      <c r="D2" s="43" t="s">
        <v>28</v>
      </c>
      <c r="E2" s="43" t="s">
        <v>31</v>
      </c>
      <c r="F2" s="43" t="s">
        <v>29</v>
      </c>
      <c r="G2" s="3"/>
    </row>
    <row r="3" spans="1:7" x14ac:dyDescent="0.2">
      <c r="A3" s="29">
        <v>526</v>
      </c>
      <c r="B3" s="29" t="s">
        <v>0</v>
      </c>
      <c r="C3" s="29">
        <v>1</v>
      </c>
      <c r="D3" s="31">
        <f>AVERAGE(C3:C13)</f>
        <v>1.5454545454545454</v>
      </c>
      <c r="E3" s="31">
        <f>STDEV(C3:C13)/SQRT(F3)</f>
        <v>0.20730462274529782</v>
      </c>
      <c r="F3" s="3">
        <f>COUNTA(C3:C13)</f>
        <v>11</v>
      </c>
      <c r="G3" s="3"/>
    </row>
    <row r="4" spans="1:7" x14ac:dyDescent="0.2">
      <c r="A4" s="26">
        <v>527</v>
      </c>
      <c r="B4" s="26" t="s">
        <v>0</v>
      </c>
      <c r="C4" s="26">
        <v>1</v>
      </c>
      <c r="D4" s="3"/>
      <c r="E4" s="3"/>
      <c r="F4" s="3"/>
      <c r="G4" s="3"/>
    </row>
    <row r="5" spans="1:7" x14ac:dyDescent="0.2">
      <c r="A5" s="26">
        <v>556</v>
      </c>
      <c r="B5" s="26" t="s">
        <v>0</v>
      </c>
      <c r="C5" s="26">
        <v>2</v>
      </c>
      <c r="D5" s="3"/>
      <c r="E5" s="3"/>
      <c r="F5" s="3"/>
      <c r="G5" s="3"/>
    </row>
    <row r="6" spans="1:7" x14ac:dyDescent="0.2">
      <c r="A6" s="26">
        <v>600</v>
      </c>
      <c r="B6" s="26" t="s">
        <v>0</v>
      </c>
      <c r="C6" s="26">
        <v>3</v>
      </c>
      <c r="D6" s="3"/>
      <c r="E6" s="3"/>
      <c r="F6" s="3"/>
      <c r="G6" s="3"/>
    </row>
    <row r="7" spans="1:7" x14ac:dyDescent="0.2">
      <c r="A7" s="26">
        <v>603</v>
      </c>
      <c r="B7" s="26" t="s">
        <v>0</v>
      </c>
      <c r="C7" s="26">
        <v>2</v>
      </c>
      <c r="D7" s="3"/>
      <c r="E7" s="3"/>
      <c r="F7" s="3"/>
      <c r="G7" s="3"/>
    </row>
    <row r="8" spans="1:7" x14ac:dyDescent="0.2">
      <c r="A8" s="26">
        <v>605</v>
      </c>
      <c r="B8" s="26" t="s">
        <v>0</v>
      </c>
      <c r="C8" s="26">
        <v>1</v>
      </c>
      <c r="D8" s="3"/>
      <c r="E8" s="3"/>
      <c r="F8" s="3"/>
      <c r="G8" s="3"/>
    </row>
    <row r="9" spans="1:7" x14ac:dyDescent="0.2">
      <c r="A9" s="26">
        <v>611</v>
      </c>
      <c r="B9" s="26" t="s">
        <v>0</v>
      </c>
      <c r="C9" s="26">
        <v>1</v>
      </c>
      <c r="D9" s="3"/>
      <c r="E9" s="3"/>
      <c r="F9" s="3"/>
      <c r="G9" s="3"/>
    </row>
    <row r="10" spans="1:7" x14ac:dyDescent="0.2">
      <c r="A10" s="26">
        <v>612</v>
      </c>
      <c r="B10" s="26" t="s">
        <v>0</v>
      </c>
      <c r="C10" s="26">
        <v>1</v>
      </c>
      <c r="D10" s="3"/>
      <c r="E10" s="3"/>
      <c r="F10" s="3"/>
      <c r="G10" s="3"/>
    </row>
    <row r="11" spans="1:7" x14ac:dyDescent="0.2">
      <c r="A11" s="26">
        <v>614</v>
      </c>
      <c r="B11" s="26" t="s">
        <v>0</v>
      </c>
      <c r="C11" s="26">
        <v>1</v>
      </c>
      <c r="D11" s="3"/>
      <c r="E11" s="3"/>
      <c r="F11" s="3"/>
      <c r="G11" s="3"/>
    </row>
    <row r="12" spans="1:7" x14ac:dyDescent="0.2">
      <c r="A12" s="26">
        <v>615</v>
      </c>
      <c r="B12" s="26" t="s">
        <v>0</v>
      </c>
      <c r="C12" s="26">
        <v>2</v>
      </c>
      <c r="D12" s="3"/>
      <c r="E12" s="3"/>
      <c r="F12" s="3"/>
      <c r="G12" s="3"/>
    </row>
    <row r="13" spans="1:7" x14ac:dyDescent="0.2">
      <c r="A13" s="26">
        <v>628</v>
      </c>
      <c r="B13" s="26" t="s">
        <v>0</v>
      </c>
      <c r="C13" s="26">
        <v>2</v>
      </c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ht="17" x14ac:dyDescent="0.2">
      <c r="A15" s="26">
        <v>525</v>
      </c>
      <c r="B15" s="8" t="s">
        <v>38</v>
      </c>
      <c r="C15" s="26">
        <v>2</v>
      </c>
      <c r="D15" s="31">
        <f>AVERAGE(C15:C23)</f>
        <v>2.2222222222222223</v>
      </c>
      <c r="E15" s="31">
        <f>STDEV(C15:C23)/SQRT(F15)</f>
        <v>0.14698618394803289</v>
      </c>
      <c r="F15" s="3">
        <f>COUNTA(C15:C23)</f>
        <v>9</v>
      </c>
      <c r="G15" s="3"/>
    </row>
    <row r="16" spans="1:7" ht="17" x14ac:dyDescent="0.2">
      <c r="A16" s="26">
        <v>549</v>
      </c>
      <c r="B16" s="8" t="s">
        <v>38</v>
      </c>
      <c r="C16" s="26">
        <v>3</v>
      </c>
      <c r="D16" s="3"/>
      <c r="E16" s="3"/>
      <c r="F16" s="3"/>
      <c r="G16" s="3"/>
    </row>
    <row r="17" spans="1:7" ht="17" x14ac:dyDescent="0.2">
      <c r="A17" s="26">
        <v>564</v>
      </c>
      <c r="B17" s="8" t="s">
        <v>38</v>
      </c>
      <c r="C17" s="26">
        <v>3</v>
      </c>
      <c r="D17" s="3"/>
      <c r="E17" s="3"/>
      <c r="F17" s="3"/>
      <c r="G17" s="3"/>
    </row>
    <row r="18" spans="1:7" ht="17" x14ac:dyDescent="0.2">
      <c r="A18" s="26">
        <v>565</v>
      </c>
      <c r="B18" s="8" t="s">
        <v>38</v>
      </c>
      <c r="C18" s="26">
        <v>2</v>
      </c>
      <c r="D18" s="3"/>
      <c r="E18" s="3"/>
      <c r="F18" s="3"/>
      <c r="G18" s="3"/>
    </row>
    <row r="19" spans="1:7" ht="17" x14ac:dyDescent="0.2">
      <c r="A19" s="26">
        <v>566</v>
      </c>
      <c r="B19" s="8" t="s">
        <v>38</v>
      </c>
      <c r="C19" s="26">
        <v>2</v>
      </c>
      <c r="D19" s="3"/>
      <c r="E19" s="3"/>
      <c r="F19" s="3"/>
      <c r="G19" s="3"/>
    </row>
    <row r="20" spans="1:7" ht="17" x14ac:dyDescent="0.2">
      <c r="A20" s="26">
        <v>571</v>
      </c>
      <c r="B20" s="8" t="s">
        <v>38</v>
      </c>
      <c r="C20" s="26">
        <v>2</v>
      </c>
      <c r="D20" s="3"/>
      <c r="E20" s="3"/>
      <c r="F20" s="3"/>
      <c r="G20" s="3"/>
    </row>
    <row r="21" spans="1:7" ht="17" x14ac:dyDescent="0.2">
      <c r="A21" s="26">
        <v>594</v>
      </c>
      <c r="B21" s="8" t="s">
        <v>38</v>
      </c>
      <c r="C21" s="26">
        <v>2</v>
      </c>
      <c r="D21" s="3"/>
      <c r="E21" s="3"/>
      <c r="F21" s="3"/>
      <c r="G21" s="3"/>
    </row>
    <row r="22" spans="1:7" ht="17" x14ac:dyDescent="0.2">
      <c r="A22" s="26">
        <v>613</v>
      </c>
      <c r="B22" s="8" t="s">
        <v>38</v>
      </c>
      <c r="C22" s="26">
        <v>2</v>
      </c>
      <c r="D22" s="3"/>
      <c r="E22" s="3"/>
      <c r="F22" s="3"/>
      <c r="G22" s="3"/>
    </row>
    <row r="23" spans="1:7" ht="17" x14ac:dyDescent="0.2">
      <c r="A23" s="26">
        <v>618</v>
      </c>
      <c r="B23" s="8" t="s">
        <v>38</v>
      </c>
      <c r="C23" s="26">
        <v>2</v>
      </c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workbookViewId="0">
      <selection activeCell="I7" sqref="I7"/>
    </sheetView>
  </sheetViews>
  <sheetFormatPr baseColWidth="10" defaultRowHeight="15" x14ac:dyDescent="0.2"/>
  <cols>
    <col min="3" max="3" width="16.5" customWidth="1"/>
    <col min="5" max="5" width="15.83203125" customWidth="1"/>
    <col min="6" max="6" width="14.5" customWidth="1"/>
    <col min="7" max="7" width="25.1640625" customWidth="1"/>
  </cols>
  <sheetData>
    <row r="1" spans="1:7" ht="17" x14ac:dyDescent="0.2">
      <c r="A1" s="338" t="s">
        <v>83</v>
      </c>
      <c r="B1" s="338"/>
      <c r="C1" s="338"/>
      <c r="D1" s="338"/>
      <c r="E1" s="338"/>
      <c r="F1" s="338"/>
      <c r="G1" s="338"/>
    </row>
    <row r="2" spans="1:7" s="42" customFormat="1" ht="16" thickBot="1" x14ac:dyDescent="0.25">
      <c r="A2" s="49" t="s">
        <v>1</v>
      </c>
      <c r="B2" s="49" t="s">
        <v>2</v>
      </c>
      <c r="C2" s="49" t="s">
        <v>3</v>
      </c>
      <c r="D2" s="49" t="s">
        <v>61</v>
      </c>
      <c r="E2" s="49" t="s">
        <v>80</v>
      </c>
      <c r="F2" s="49" t="s">
        <v>78</v>
      </c>
      <c r="G2" s="49" t="s">
        <v>79</v>
      </c>
    </row>
    <row r="3" spans="1:7" x14ac:dyDescent="0.2">
      <c r="A3" s="29">
        <v>629</v>
      </c>
      <c r="B3" s="29" t="s">
        <v>32</v>
      </c>
      <c r="C3" s="29" t="s">
        <v>0</v>
      </c>
      <c r="D3" s="30">
        <v>43196</v>
      </c>
      <c r="E3" s="30">
        <v>43264</v>
      </c>
      <c r="F3" s="30">
        <v>43280</v>
      </c>
      <c r="G3" s="29">
        <v>16</v>
      </c>
    </row>
    <row r="4" spans="1:7" x14ac:dyDescent="0.2">
      <c r="A4" s="26">
        <v>636</v>
      </c>
      <c r="B4" s="26" t="s">
        <v>32</v>
      </c>
      <c r="C4" s="26" t="s">
        <v>0</v>
      </c>
      <c r="D4" s="28">
        <v>43202</v>
      </c>
      <c r="E4" s="28">
        <v>43264</v>
      </c>
      <c r="F4" s="28">
        <v>43280</v>
      </c>
      <c r="G4" s="26">
        <v>16</v>
      </c>
    </row>
    <row r="5" spans="1:7" x14ac:dyDescent="0.2">
      <c r="A5" s="26">
        <v>641</v>
      </c>
      <c r="B5" s="26" t="s">
        <v>32</v>
      </c>
      <c r="C5" s="26" t="s">
        <v>0</v>
      </c>
      <c r="D5" s="28">
        <v>43202</v>
      </c>
      <c r="E5" s="28">
        <v>43264</v>
      </c>
      <c r="F5" s="28">
        <v>43280</v>
      </c>
      <c r="G5" s="26">
        <v>16</v>
      </c>
    </row>
    <row r="6" spans="1:7" x14ac:dyDescent="0.2">
      <c r="A6" s="26">
        <v>662</v>
      </c>
      <c r="B6" s="26" t="s">
        <v>32</v>
      </c>
      <c r="C6" s="26" t="s">
        <v>0</v>
      </c>
      <c r="D6" s="28">
        <v>43196</v>
      </c>
      <c r="E6" s="28">
        <v>43264</v>
      </c>
      <c r="F6" s="28">
        <v>43280</v>
      </c>
      <c r="G6" s="26">
        <v>16</v>
      </c>
    </row>
    <row r="7" spans="1:7" x14ac:dyDescent="0.2">
      <c r="A7" s="26">
        <v>663</v>
      </c>
      <c r="B7" s="26" t="s">
        <v>32</v>
      </c>
      <c r="C7" s="26" t="s">
        <v>0</v>
      </c>
      <c r="D7" s="28">
        <v>43196</v>
      </c>
      <c r="E7" s="28">
        <v>43264</v>
      </c>
      <c r="F7" s="28">
        <v>43280</v>
      </c>
      <c r="G7" s="26">
        <v>16</v>
      </c>
    </row>
    <row r="8" spans="1:7" x14ac:dyDescent="0.2">
      <c r="A8" s="3"/>
      <c r="B8" s="3"/>
      <c r="C8" s="3"/>
      <c r="D8" s="46"/>
      <c r="E8" s="46"/>
      <c r="F8" s="46"/>
      <c r="G8" s="3"/>
    </row>
    <row r="9" spans="1:7" ht="17" x14ac:dyDescent="0.2">
      <c r="A9" s="26">
        <v>632</v>
      </c>
      <c r="B9" s="26" t="s">
        <v>32</v>
      </c>
      <c r="C9" s="8" t="s">
        <v>38</v>
      </c>
      <c r="D9" s="28">
        <v>43196</v>
      </c>
      <c r="E9" s="28">
        <v>43264</v>
      </c>
      <c r="F9" s="28">
        <v>43270</v>
      </c>
      <c r="G9" s="26">
        <v>6</v>
      </c>
    </row>
    <row r="10" spans="1:7" ht="17" x14ac:dyDescent="0.2">
      <c r="A10" s="26">
        <v>651</v>
      </c>
      <c r="B10" s="26" t="s">
        <v>32</v>
      </c>
      <c r="C10" s="8" t="s">
        <v>38</v>
      </c>
      <c r="D10" s="28">
        <v>43202</v>
      </c>
      <c r="E10" s="28">
        <v>43264</v>
      </c>
      <c r="F10" s="28">
        <v>43280</v>
      </c>
      <c r="G10" s="26">
        <v>16</v>
      </c>
    </row>
    <row r="11" spans="1:7" ht="17" x14ac:dyDescent="0.2">
      <c r="A11" s="26">
        <v>652</v>
      </c>
      <c r="B11" s="26" t="s">
        <v>32</v>
      </c>
      <c r="C11" s="8" t="s">
        <v>38</v>
      </c>
      <c r="D11" s="28">
        <v>43202</v>
      </c>
      <c r="E11" s="28">
        <v>43264</v>
      </c>
      <c r="F11" s="28">
        <v>43272</v>
      </c>
      <c r="G11" s="26">
        <v>8</v>
      </c>
    </row>
    <row r="12" spans="1:7" ht="17" x14ac:dyDescent="0.2">
      <c r="A12" s="26">
        <v>661</v>
      </c>
      <c r="B12" s="26" t="s">
        <v>32</v>
      </c>
      <c r="C12" s="8" t="s">
        <v>38</v>
      </c>
      <c r="D12" s="28">
        <v>43196</v>
      </c>
      <c r="E12" s="28">
        <v>43264</v>
      </c>
      <c r="F12" s="28">
        <v>43280</v>
      </c>
      <c r="G12" s="26">
        <v>16</v>
      </c>
    </row>
    <row r="13" spans="1:7" ht="17" x14ac:dyDescent="0.2">
      <c r="A13" s="26">
        <v>668</v>
      </c>
      <c r="B13" s="26" t="s">
        <v>32</v>
      </c>
      <c r="C13" s="8" t="s">
        <v>38</v>
      </c>
      <c r="D13" s="28">
        <v>43198</v>
      </c>
      <c r="E13" s="28">
        <v>43264</v>
      </c>
      <c r="F13" s="28">
        <v>43280</v>
      </c>
      <c r="G13" s="26">
        <v>16</v>
      </c>
    </row>
    <row r="14" spans="1:7" x14ac:dyDescent="0.2">
      <c r="A14" s="3"/>
      <c r="B14" s="3"/>
      <c r="C14" s="3"/>
      <c r="D14" s="3"/>
      <c r="E14" s="3"/>
      <c r="F14" s="3"/>
      <c r="G14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3"/>
  <sheetViews>
    <sheetView workbookViewId="0">
      <selection activeCell="I11" sqref="I11"/>
    </sheetView>
  </sheetViews>
  <sheetFormatPr baseColWidth="10" defaultRowHeight="15" x14ac:dyDescent="0.2"/>
  <sheetData>
    <row r="1" spans="1:11" ht="17" x14ac:dyDescent="0.2">
      <c r="A1" s="346" t="s">
        <v>90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</row>
    <row r="2" spans="1:11" ht="16" thickBot="1" x14ac:dyDescent="0.25">
      <c r="A2" s="49" t="s">
        <v>1</v>
      </c>
      <c r="B2" s="343" t="s">
        <v>3</v>
      </c>
      <c r="C2" s="343"/>
      <c r="D2" s="49" t="s">
        <v>61</v>
      </c>
      <c r="E2" s="49" t="s">
        <v>89</v>
      </c>
      <c r="F2" s="49" t="s">
        <v>33</v>
      </c>
      <c r="G2" s="49" t="s">
        <v>111</v>
      </c>
      <c r="H2" s="43" t="s">
        <v>28</v>
      </c>
      <c r="I2" s="43" t="s">
        <v>31</v>
      </c>
      <c r="J2" s="43" t="s">
        <v>29</v>
      </c>
    </row>
    <row r="3" spans="1:11" x14ac:dyDescent="0.2">
      <c r="A3" s="29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6">
        <v>1.52285359</v>
      </c>
      <c r="H3" s="31">
        <f>AVERAGE(G3:G12)</f>
        <v>1.526555989</v>
      </c>
      <c r="I3" s="31">
        <f>STDEV(G3:G12)/SQRT(J3)</f>
        <v>2.3502517488117047E-2</v>
      </c>
      <c r="J3" s="3">
        <f>COUNTA(G3:G12)</f>
        <v>10</v>
      </c>
    </row>
    <row r="4" spans="1:11" x14ac:dyDescent="0.2">
      <c r="A4" s="26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5">
        <v>1.58028258</v>
      </c>
    </row>
    <row r="5" spans="1:11" x14ac:dyDescent="0.2">
      <c r="A5" s="26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5">
        <v>1.43754004</v>
      </c>
    </row>
    <row r="6" spans="1:11" x14ac:dyDescent="0.2">
      <c r="A6" s="26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5">
        <v>1.59381953</v>
      </c>
    </row>
    <row r="7" spans="1:11" x14ac:dyDescent="0.2">
      <c r="A7" s="26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5">
        <v>1.4503166000000001</v>
      </c>
    </row>
    <row r="8" spans="1:11" x14ac:dyDescent="0.2">
      <c r="A8" s="26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5">
        <v>1.5370826399999999</v>
      </c>
    </row>
    <row r="9" spans="1:11" x14ac:dyDescent="0.2">
      <c r="A9" s="26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5">
        <v>1.4518954799999999</v>
      </c>
    </row>
    <row r="10" spans="1:11" x14ac:dyDescent="0.2">
      <c r="A10" s="26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5">
        <v>1.5280867600000001</v>
      </c>
    </row>
    <row r="11" spans="1:11" x14ac:dyDescent="0.2">
      <c r="A11" s="26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5">
        <v>1.490321</v>
      </c>
    </row>
    <row r="12" spans="1:11" x14ac:dyDescent="0.2">
      <c r="A12" s="26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5">
        <v>1.67336167</v>
      </c>
    </row>
    <row r="13" spans="1:11" x14ac:dyDescent="0.2">
      <c r="A13" s="3"/>
      <c r="B13" s="3"/>
      <c r="G13" s="68"/>
    </row>
    <row r="14" spans="1:11" ht="17" x14ac:dyDescent="0.2">
      <c r="A14" s="26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5">
        <v>1.9581647</v>
      </c>
    </row>
    <row r="15" spans="1:11" ht="17" x14ac:dyDescent="0.2">
      <c r="A15" s="26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5">
        <v>1.6311179200000001</v>
      </c>
    </row>
    <row r="16" spans="1:11" ht="17" x14ac:dyDescent="0.2">
      <c r="A16" s="26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5">
        <v>1.87636472</v>
      </c>
    </row>
    <row r="17" spans="1:7" ht="17" x14ac:dyDescent="0.2">
      <c r="A17" s="26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5">
        <v>1.78829138</v>
      </c>
    </row>
    <row r="18" spans="1:7" ht="17" x14ac:dyDescent="0.2">
      <c r="A18" s="26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5">
        <v>1.8545171899999999</v>
      </c>
    </row>
    <row r="19" spans="1:7" ht="17" x14ac:dyDescent="0.2">
      <c r="A19" s="26">
        <v>819</v>
      </c>
      <c r="B19" s="344" t="s">
        <v>38</v>
      </c>
      <c r="C19" s="345"/>
      <c r="D19" s="28">
        <v>42121</v>
      </c>
      <c r="E19" s="28">
        <v>42272</v>
      </c>
      <c r="F19" s="35">
        <v>21.571428571428573</v>
      </c>
      <c r="G19" s="75">
        <v>1.4074040000000001</v>
      </c>
    </row>
    <row r="20" spans="1:7" ht="17" x14ac:dyDescent="0.2">
      <c r="A20" s="26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5">
        <v>1.81894249</v>
      </c>
    </row>
    <row r="21" spans="1:7" ht="17" x14ac:dyDescent="0.2">
      <c r="A21" s="26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5">
        <v>1.9567138500000001</v>
      </c>
    </row>
    <row r="22" spans="1:7" ht="17" x14ac:dyDescent="0.2">
      <c r="A22" s="26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5">
        <v>1.66786715</v>
      </c>
    </row>
    <row r="23" spans="1:7" x14ac:dyDescent="0.2">
      <c r="G23" s="71"/>
    </row>
  </sheetData>
  <mergeCells count="21">
    <mergeCell ref="B3:C3"/>
    <mergeCell ref="B4:C4"/>
    <mergeCell ref="B5:C5"/>
    <mergeCell ref="B6:C6"/>
    <mergeCell ref="B7:C7"/>
    <mergeCell ref="B21:C21"/>
    <mergeCell ref="B22:C22"/>
    <mergeCell ref="A1:K1"/>
    <mergeCell ref="B15:C15"/>
    <mergeCell ref="B16:C16"/>
    <mergeCell ref="B17:C17"/>
    <mergeCell ref="B18:C18"/>
    <mergeCell ref="B19:C19"/>
    <mergeCell ref="B20:C20"/>
    <mergeCell ref="B8:C8"/>
    <mergeCell ref="B9:C9"/>
    <mergeCell ref="B10:C10"/>
    <mergeCell ref="B11:C11"/>
    <mergeCell ref="B12:C12"/>
    <mergeCell ref="B14:C14"/>
    <mergeCell ref="B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sqref="A1:L1"/>
    </sheetView>
  </sheetViews>
  <sheetFormatPr baseColWidth="10" defaultRowHeight="15" x14ac:dyDescent="0.2"/>
  <sheetData>
    <row r="1" spans="1:13" ht="17" x14ac:dyDescent="0.2">
      <c r="A1" s="337" t="s">
        <v>91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74"/>
    </row>
    <row r="2" spans="1:13" ht="16" thickBot="1" x14ac:dyDescent="0.25">
      <c r="A2" s="49" t="s">
        <v>1</v>
      </c>
      <c r="B2" s="343" t="s">
        <v>3</v>
      </c>
      <c r="C2" s="343"/>
      <c r="D2" s="49" t="s">
        <v>61</v>
      </c>
      <c r="E2" s="49" t="s">
        <v>89</v>
      </c>
      <c r="F2" s="49" t="s">
        <v>33</v>
      </c>
      <c r="G2" s="49" t="s">
        <v>86</v>
      </c>
      <c r="H2" s="43" t="s">
        <v>28</v>
      </c>
      <c r="I2" s="43" t="s">
        <v>31</v>
      </c>
      <c r="J2" s="43" t="s">
        <v>29</v>
      </c>
    </row>
    <row r="3" spans="1:13" x14ac:dyDescent="0.2">
      <c r="A3" s="29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8">
        <v>18.96</v>
      </c>
      <c r="H3" s="31">
        <f>AVERAGE(G3:G12)</f>
        <v>25.224699999999999</v>
      </c>
      <c r="I3" s="31">
        <f>STDEV(G3:G12)/SQRT(J3)</f>
        <v>1.1301801803252467</v>
      </c>
      <c r="J3" s="3">
        <f>COUNTA(G3:G12)</f>
        <v>10</v>
      </c>
    </row>
    <row r="4" spans="1:13" x14ac:dyDescent="0.2">
      <c r="A4" s="26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7">
        <v>24.5825</v>
      </c>
    </row>
    <row r="5" spans="1:13" x14ac:dyDescent="0.2">
      <c r="A5" s="26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7">
        <v>28.5425</v>
      </c>
    </row>
    <row r="6" spans="1:13" x14ac:dyDescent="0.2">
      <c r="A6" s="26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7">
        <v>20.332000000000001</v>
      </c>
    </row>
    <row r="7" spans="1:13" x14ac:dyDescent="0.2">
      <c r="A7" s="26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7">
        <v>23.666</v>
      </c>
    </row>
    <row r="8" spans="1:13" x14ac:dyDescent="0.2">
      <c r="A8" s="26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7">
        <v>26.334</v>
      </c>
    </row>
    <row r="9" spans="1:13" x14ac:dyDescent="0.2">
      <c r="A9" s="26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7">
        <v>27.332000000000001</v>
      </c>
    </row>
    <row r="10" spans="1:13" x14ac:dyDescent="0.2">
      <c r="A10" s="26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7">
        <v>28.166</v>
      </c>
    </row>
    <row r="11" spans="1:13" x14ac:dyDescent="0.2">
      <c r="A11" s="26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7">
        <v>24.332000000000001</v>
      </c>
    </row>
    <row r="12" spans="1:13" x14ac:dyDescent="0.2">
      <c r="A12" s="26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7">
        <v>30</v>
      </c>
    </row>
    <row r="13" spans="1:13" x14ac:dyDescent="0.2">
      <c r="A13" s="3"/>
      <c r="B13" s="3"/>
      <c r="G13" s="69"/>
    </row>
    <row r="14" spans="1:13" ht="17" x14ac:dyDescent="0.2">
      <c r="A14" s="26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7">
        <v>17.498000000000001</v>
      </c>
      <c r="H14" s="31">
        <f>AVERAGE(G14:G22)</f>
        <v>18.634444444444444</v>
      </c>
      <c r="I14" s="31">
        <f>STDEV(G14:G22)/SQRT(J14)</f>
        <v>1.4458807327591729</v>
      </c>
      <c r="J14" s="3">
        <f>COUNTA(G14:G22)</f>
        <v>9</v>
      </c>
    </row>
    <row r="15" spans="1:13" ht="17" x14ac:dyDescent="0.2">
      <c r="A15" s="26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7">
        <v>21.5</v>
      </c>
    </row>
    <row r="16" spans="1:13" ht="17" x14ac:dyDescent="0.2">
      <c r="A16" s="26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7">
        <v>20.8325</v>
      </c>
    </row>
    <row r="17" spans="1:7" ht="17" x14ac:dyDescent="0.2">
      <c r="A17" s="26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7">
        <v>20.834</v>
      </c>
    </row>
    <row r="18" spans="1:7" ht="17" x14ac:dyDescent="0.2">
      <c r="A18" s="26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7">
        <v>19.170000000000002</v>
      </c>
    </row>
    <row r="19" spans="1:7" ht="17" x14ac:dyDescent="0.2">
      <c r="A19" s="26">
        <v>819</v>
      </c>
      <c r="B19" s="344" t="s">
        <v>38</v>
      </c>
      <c r="C19" s="345"/>
      <c r="D19" s="28">
        <v>42121</v>
      </c>
      <c r="E19" s="28">
        <v>42272</v>
      </c>
      <c r="F19" s="35">
        <v>21.571428571428573</v>
      </c>
      <c r="G19" s="77">
        <v>10</v>
      </c>
    </row>
    <row r="20" spans="1:7" ht="17" x14ac:dyDescent="0.2">
      <c r="A20" s="26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7">
        <v>25.2075</v>
      </c>
    </row>
    <row r="21" spans="1:7" ht="17" x14ac:dyDescent="0.2">
      <c r="A21" s="26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7">
        <v>15.167999999999999</v>
      </c>
    </row>
    <row r="22" spans="1:7" ht="17" x14ac:dyDescent="0.2">
      <c r="A22" s="26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7">
        <v>17.5</v>
      </c>
    </row>
    <row r="23" spans="1:7" x14ac:dyDescent="0.2">
      <c r="G23" s="72"/>
    </row>
  </sheetData>
  <mergeCells count="21">
    <mergeCell ref="B4:C4"/>
    <mergeCell ref="B5:C5"/>
    <mergeCell ref="B6:C6"/>
    <mergeCell ref="B7:C7"/>
    <mergeCell ref="B8:C8"/>
    <mergeCell ref="B2:C2"/>
    <mergeCell ref="A1:L1"/>
    <mergeCell ref="B22:C22"/>
    <mergeCell ref="B16:C16"/>
    <mergeCell ref="B17:C17"/>
    <mergeCell ref="B18:C18"/>
    <mergeCell ref="B19:C19"/>
    <mergeCell ref="B20:C20"/>
    <mergeCell ref="B21:C21"/>
    <mergeCell ref="B9:C9"/>
    <mergeCell ref="B10:C10"/>
    <mergeCell ref="B11:C11"/>
    <mergeCell ref="B12:C12"/>
    <mergeCell ref="B14:C14"/>
    <mergeCell ref="B15:C15"/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3"/>
  <sheetViews>
    <sheetView workbookViewId="0">
      <selection sqref="A1:L1"/>
    </sheetView>
  </sheetViews>
  <sheetFormatPr baseColWidth="10" defaultRowHeight="15" x14ac:dyDescent="0.2"/>
  <sheetData>
    <row r="1" spans="1:12" ht="17" x14ac:dyDescent="0.2">
      <c r="A1" s="337" t="s">
        <v>92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2" ht="16" thickBot="1" x14ac:dyDescent="0.25">
      <c r="A2" s="49" t="s">
        <v>1</v>
      </c>
      <c r="B2" s="343" t="s">
        <v>3</v>
      </c>
      <c r="C2" s="343"/>
      <c r="D2" s="49" t="s">
        <v>61</v>
      </c>
      <c r="E2" s="49" t="s">
        <v>89</v>
      </c>
      <c r="F2" s="49" t="s">
        <v>33</v>
      </c>
      <c r="G2" s="49" t="s">
        <v>87</v>
      </c>
      <c r="H2" s="43" t="s">
        <v>28</v>
      </c>
      <c r="I2" s="43" t="s">
        <v>31</v>
      </c>
      <c r="J2" s="43" t="s">
        <v>29</v>
      </c>
    </row>
    <row r="3" spans="1:12" x14ac:dyDescent="0.2">
      <c r="A3" s="29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80">
        <v>14.9975</v>
      </c>
      <c r="H3" s="31">
        <f>AVERAGE(G3:G12)</f>
        <v>14.988</v>
      </c>
      <c r="I3" s="31">
        <f>STDEV(G3:G12)/SQRT(J3)</f>
        <v>1.0043116243919954</v>
      </c>
      <c r="J3" s="3">
        <f>COUNTA(G3:G12)</f>
        <v>10</v>
      </c>
    </row>
    <row r="4" spans="1:12" x14ac:dyDescent="0.2">
      <c r="A4" s="26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9">
        <v>13.9575</v>
      </c>
    </row>
    <row r="5" spans="1:12" x14ac:dyDescent="0.2">
      <c r="A5" s="26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9">
        <v>14.585000000000001</v>
      </c>
    </row>
    <row r="6" spans="1:12" x14ac:dyDescent="0.2">
      <c r="A6" s="26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9">
        <v>20.5</v>
      </c>
    </row>
    <row r="7" spans="1:12" x14ac:dyDescent="0.2">
      <c r="A7" s="26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9">
        <v>12.162000000000001</v>
      </c>
    </row>
    <row r="8" spans="1:12" x14ac:dyDescent="0.2">
      <c r="A8" s="26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9">
        <v>11.5</v>
      </c>
    </row>
    <row r="9" spans="1:12" x14ac:dyDescent="0.2">
      <c r="A9" s="26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9">
        <v>20.332000000000001</v>
      </c>
    </row>
    <row r="10" spans="1:12" x14ac:dyDescent="0.2">
      <c r="A10" s="26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9">
        <v>11.834</v>
      </c>
    </row>
    <row r="11" spans="1:12" x14ac:dyDescent="0.2">
      <c r="A11" s="26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9">
        <v>14.5</v>
      </c>
    </row>
    <row r="12" spans="1:12" x14ac:dyDescent="0.2">
      <c r="A12" s="26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9">
        <v>15.512</v>
      </c>
    </row>
    <row r="13" spans="1:12" x14ac:dyDescent="0.2">
      <c r="A13" s="3"/>
      <c r="B13" s="3"/>
      <c r="G13" s="70"/>
    </row>
    <row r="14" spans="1:12" ht="17" x14ac:dyDescent="0.2">
      <c r="A14" s="26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9">
        <v>10.834</v>
      </c>
      <c r="H14" s="31">
        <f>AVERAGE(G14:G22)</f>
        <v>13.164111111111112</v>
      </c>
      <c r="I14" s="31">
        <f>STDEV(G14:G22)/SQRT(J14)</f>
        <v>1.3207020065569124</v>
      </c>
      <c r="J14" s="3">
        <f>COUNTA(G14:G22)</f>
        <v>9</v>
      </c>
    </row>
    <row r="15" spans="1:12" ht="17" x14ac:dyDescent="0.2">
      <c r="A15" s="26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9">
        <v>8.5020000000000007</v>
      </c>
    </row>
    <row r="16" spans="1:12" ht="17" x14ac:dyDescent="0.2">
      <c r="A16" s="26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9">
        <v>17.085000000000001</v>
      </c>
    </row>
    <row r="17" spans="1:7" ht="17" x14ac:dyDescent="0.2">
      <c r="A17" s="26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9">
        <v>12.334</v>
      </c>
    </row>
    <row r="18" spans="1:7" ht="17" x14ac:dyDescent="0.2">
      <c r="A18" s="26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9">
        <v>16.39</v>
      </c>
    </row>
    <row r="19" spans="1:7" ht="17" x14ac:dyDescent="0.2">
      <c r="A19" s="26">
        <v>819</v>
      </c>
      <c r="B19" s="344" t="s">
        <v>38</v>
      </c>
      <c r="C19" s="345"/>
      <c r="D19" s="28">
        <v>42121</v>
      </c>
      <c r="E19" s="28">
        <v>42272</v>
      </c>
      <c r="F19" s="35">
        <v>21.571428571428573</v>
      </c>
      <c r="G19" s="79">
        <v>20</v>
      </c>
    </row>
    <row r="20" spans="1:7" ht="17" x14ac:dyDescent="0.2">
      <c r="A20" s="26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9">
        <v>11.332000000000001</v>
      </c>
    </row>
    <row r="21" spans="1:7" ht="17" x14ac:dyDescent="0.2">
      <c r="A21" s="26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9">
        <v>8.5</v>
      </c>
    </row>
    <row r="22" spans="1:7" ht="17" x14ac:dyDescent="0.2">
      <c r="A22" s="26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9">
        <v>13.5</v>
      </c>
    </row>
    <row r="23" spans="1:7" x14ac:dyDescent="0.2">
      <c r="G23" s="73"/>
    </row>
  </sheetData>
  <mergeCells count="21">
    <mergeCell ref="B3:C3"/>
    <mergeCell ref="B4:C4"/>
    <mergeCell ref="B5:C5"/>
    <mergeCell ref="B6:C6"/>
    <mergeCell ref="B7:C7"/>
    <mergeCell ref="B21:C21"/>
    <mergeCell ref="B22:C22"/>
    <mergeCell ref="A1:L1"/>
    <mergeCell ref="B15:C15"/>
    <mergeCell ref="B16:C16"/>
    <mergeCell ref="B17:C17"/>
    <mergeCell ref="B18:C18"/>
    <mergeCell ref="B19:C19"/>
    <mergeCell ref="B20:C20"/>
    <mergeCell ref="B8:C8"/>
    <mergeCell ref="B9:C9"/>
    <mergeCell ref="B10:C10"/>
    <mergeCell ref="B11:C11"/>
    <mergeCell ref="B12:C12"/>
    <mergeCell ref="B14:C14"/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8"/>
  <sheetViews>
    <sheetView workbookViewId="0">
      <selection activeCell="G21" sqref="G21"/>
    </sheetView>
  </sheetViews>
  <sheetFormatPr baseColWidth="10" defaultRowHeight="15" x14ac:dyDescent="0.2"/>
  <cols>
    <col min="8" max="8" width="24" customWidth="1"/>
  </cols>
  <sheetData>
    <row r="1" spans="1:12" ht="17" x14ac:dyDescent="0.2">
      <c r="A1" s="337" t="s">
        <v>94</v>
      </c>
      <c r="B1" s="337"/>
      <c r="C1" s="337"/>
      <c r="D1" s="337"/>
      <c r="E1" s="337"/>
      <c r="F1" s="337"/>
      <c r="G1" s="337"/>
      <c r="H1" s="74"/>
    </row>
    <row r="2" spans="1:12" ht="16" thickBot="1" x14ac:dyDescent="0.25">
      <c r="A2" s="67" t="s">
        <v>1</v>
      </c>
      <c r="B2" s="67" t="s">
        <v>2</v>
      </c>
      <c r="C2" s="353" t="s">
        <v>3</v>
      </c>
      <c r="D2" s="353"/>
      <c r="E2" s="97" t="s">
        <v>4</v>
      </c>
      <c r="F2" s="67" t="s">
        <v>89</v>
      </c>
      <c r="G2" s="67" t="s">
        <v>33</v>
      </c>
      <c r="H2" s="98" t="s">
        <v>93</v>
      </c>
      <c r="J2" s="43" t="s">
        <v>28</v>
      </c>
      <c r="K2" s="43" t="s">
        <v>31</v>
      </c>
      <c r="L2" s="43" t="s">
        <v>29</v>
      </c>
    </row>
    <row r="3" spans="1:12" x14ac:dyDescent="0.2">
      <c r="A3" s="92">
        <v>485</v>
      </c>
      <c r="B3" s="92" t="s">
        <v>32</v>
      </c>
      <c r="C3" s="352" t="s">
        <v>0</v>
      </c>
      <c r="D3" s="352"/>
      <c r="E3" s="94">
        <v>42647</v>
      </c>
      <c r="F3" s="94">
        <v>42927</v>
      </c>
      <c r="G3" s="95">
        <v>38.428571428571431</v>
      </c>
      <c r="H3" s="96">
        <v>1.6710097719869705</v>
      </c>
      <c r="J3" s="31">
        <f>AVERAGE(H3:H12)</f>
        <v>1.8718140832164913</v>
      </c>
      <c r="K3" s="31">
        <f>STDEV(H3:H12)/SQRT(L3)</f>
        <v>0.17140697196409715</v>
      </c>
      <c r="L3" s="3">
        <f>COUNTA(H3:H12)</f>
        <v>10</v>
      </c>
    </row>
    <row r="4" spans="1:12" x14ac:dyDescent="0.2">
      <c r="A4" s="86">
        <v>58</v>
      </c>
      <c r="B4" s="86" t="s">
        <v>32</v>
      </c>
      <c r="C4" s="350" t="s">
        <v>0</v>
      </c>
      <c r="D4" s="350"/>
      <c r="E4" s="89">
        <v>42621</v>
      </c>
      <c r="F4" s="89">
        <v>42901</v>
      </c>
      <c r="G4" s="90">
        <v>38</v>
      </c>
      <c r="H4" s="91">
        <v>1.3788235294117648</v>
      </c>
    </row>
    <row r="5" spans="1:12" x14ac:dyDescent="0.2">
      <c r="A5" s="86">
        <v>71</v>
      </c>
      <c r="B5" s="86" t="s">
        <v>32</v>
      </c>
      <c r="C5" s="350" t="s">
        <v>0</v>
      </c>
      <c r="D5" s="350"/>
      <c r="E5" s="89">
        <v>42646</v>
      </c>
      <c r="F5" s="89">
        <v>42926</v>
      </c>
      <c r="G5" s="90">
        <v>38.571428571428569</v>
      </c>
      <c r="H5" s="91">
        <v>1.5708540335935652</v>
      </c>
    </row>
    <row r="6" spans="1:12" x14ac:dyDescent="0.2">
      <c r="A6" s="86">
        <v>72</v>
      </c>
      <c r="B6" s="86" t="s">
        <v>32</v>
      </c>
      <c r="C6" s="350" t="s">
        <v>0</v>
      </c>
      <c r="D6" s="350"/>
      <c r="E6" s="89">
        <v>42646</v>
      </c>
      <c r="F6" s="89">
        <v>42926</v>
      </c>
      <c r="G6" s="90">
        <v>38.571428571428569</v>
      </c>
      <c r="H6" s="91">
        <v>1.597998822836963</v>
      </c>
    </row>
    <row r="7" spans="1:12" x14ac:dyDescent="0.2">
      <c r="A7" s="99">
        <v>19</v>
      </c>
      <c r="B7" s="99" t="s">
        <v>39</v>
      </c>
      <c r="C7" s="351" t="s">
        <v>0</v>
      </c>
      <c r="D7" s="351"/>
      <c r="E7" s="100">
        <v>42602</v>
      </c>
      <c r="F7" s="100">
        <v>42882</v>
      </c>
      <c r="G7" s="101">
        <v>40.714285714285715</v>
      </c>
      <c r="H7" s="87">
        <v>3.246869409660107</v>
      </c>
      <c r="I7" s="52" t="s">
        <v>81</v>
      </c>
    </row>
    <row r="8" spans="1:12" x14ac:dyDescent="0.2">
      <c r="A8" s="86">
        <v>20</v>
      </c>
      <c r="B8" s="86" t="s">
        <v>39</v>
      </c>
      <c r="C8" s="350" t="s">
        <v>0</v>
      </c>
      <c r="D8" s="350"/>
      <c r="E8" s="89">
        <v>42602</v>
      </c>
      <c r="F8" s="89">
        <v>42882</v>
      </c>
      <c r="G8" s="90">
        <v>40.714285714285715</v>
      </c>
      <c r="H8" s="91">
        <v>1.656140350877193</v>
      </c>
    </row>
    <row r="9" spans="1:12" x14ac:dyDescent="0.2">
      <c r="A9" s="86">
        <v>42</v>
      </c>
      <c r="B9" s="86" t="s">
        <v>39</v>
      </c>
      <c r="C9" s="350" t="s">
        <v>0</v>
      </c>
      <c r="D9" s="350"/>
      <c r="E9" s="89">
        <v>42602</v>
      </c>
      <c r="F9" s="89">
        <v>42882</v>
      </c>
      <c r="G9" s="90">
        <v>40.714285714285715</v>
      </c>
      <c r="H9" s="91">
        <v>1.8712871287128714</v>
      </c>
    </row>
    <row r="10" spans="1:12" x14ac:dyDescent="0.2">
      <c r="A10" s="86">
        <v>95</v>
      </c>
      <c r="B10" s="86" t="s">
        <v>39</v>
      </c>
      <c r="C10" s="350" t="s">
        <v>0</v>
      </c>
      <c r="D10" s="350"/>
      <c r="E10" s="89">
        <v>42644</v>
      </c>
      <c r="F10" s="89">
        <v>42924</v>
      </c>
      <c r="G10" s="90">
        <v>38.857142857142854</v>
      </c>
      <c r="H10" s="91">
        <v>1.851590106007067</v>
      </c>
    </row>
    <row r="11" spans="1:12" x14ac:dyDescent="0.2">
      <c r="A11" s="99">
        <v>96</v>
      </c>
      <c r="B11" s="86" t="s">
        <v>39</v>
      </c>
      <c r="C11" s="351" t="s">
        <v>0</v>
      </c>
      <c r="D11" s="351"/>
      <c r="E11" s="100">
        <v>42644</v>
      </c>
      <c r="F11" s="100">
        <v>42924</v>
      </c>
      <c r="G11" s="101">
        <v>38.857142857142854</v>
      </c>
      <c r="H11" s="87">
        <v>2.2897526501766783</v>
      </c>
      <c r="I11" s="52" t="s">
        <v>81</v>
      </c>
    </row>
    <row r="12" spans="1:12" x14ac:dyDescent="0.2">
      <c r="A12" s="86">
        <v>111</v>
      </c>
      <c r="B12" s="86" t="s">
        <v>39</v>
      </c>
      <c r="C12" s="350" t="s">
        <v>0</v>
      </c>
      <c r="D12" s="350"/>
      <c r="E12" s="89">
        <v>42663</v>
      </c>
      <c r="F12" s="89">
        <v>42943</v>
      </c>
      <c r="G12" s="90">
        <v>40.714285714285715</v>
      </c>
      <c r="H12" s="91">
        <v>1.5838150289017339</v>
      </c>
    </row>
    <row r="13" spans="1:12" x14ac:dyDescent="0.2">
      <c r="J13" s="43" t="s">
        <v>28</v>
      </c>
      <c r="K13" s="43" t="s">
        <v>31</v>
      </c>
      <c r="L13" s="43" t="s">
        <v>29</v>
      </c>
    </row>
    <row r="14" spans="1:12" ht="17" x14ac:dyDescent="0.2">
      <c r="A14" s="102">
        <v>472</v>
      </c>
      <c r="B14" s="102" t="s">
        <v>32</v>
      </c>
      <c r="C14" s="349" t="s">
        <v>38</v>
      </c>
      <c r="D14" s="349"/>
      <c r="E14" s="103">
        <v>42627</v>
      </c>
      <c r="F14" s="103">
        <v>42907</v>
      </c>
      <c r="G14" s="104">
        <v>37.142857142857146</v>
      </c>
      <c r="H14" s="105">
        <v>2.911917098445596</v>
      </c>
      <c r="J14" s="31">
        <f>AVERAGE(H14:H18)</f>
        <v>2.9352606308918028</v>
      </c>
      <c r="K14" s="31">
        <f>STDEV(H14:H18)/SQRT(L14)</f>
        <v>0.27449943290776951</v>
      </c>
      <c r="L14" s="3">
        <f>COUNTA(H14:H18)</f>
        <v>5</v>
      </c>
    </row>
    <row r="15" spans="1:12" ht="17" x14ac:dyDescent="0.2">
      <c r="A15" s="102">
        <v>487</v>
      </c>
      <c r="B15" s="102" t="s">
        <v>32</v>
      </c>
      <c r="C15" s="349" t="s">
        <v>38</v>
      </c>
      <c r="D15" s="349"/>
      <c r="E15" s="103">
        <v>42647</v>
      </c>
      <c r="F15" s="103">
        <v>42927</v>
      </c>
      <c r="G15" s="104">
        <v>38.428571428571431</v>
      </c>
      <c r="H15" s="105">
        <v>3.6771300448430488</v>
      </c>
    </row>
    <row r="16" spans="1:12" ht="17" x14ac:dyDescent="0.2">
      <c r="A16" s="102">
        <v>77</v>
      </c>
      <c r="B16" s="102" t="s">
        <v>39</v>
      </c>
      <c r="C16" s="349" t="s">
        <v>38</v>
      </c>
      <c r="D16" s="349"/>
      <c r="E16" s="103">
        <v>42646</v>
      </c>
      <c r="F16" s="103">
        <v>42926</v>
      </c>
      <c r="G16" s="104">
        <v>38.571428571428569</v>
      </c>
      <c r="H16" s="105">
        <v>3.3029045643153521</v>
      </c>
    </row>
    <row r="17" spans="1:8" ht="17" x14ac:dyDescent="0.2">
      <c r="A17" s="102">
        <v>80</v>
      </c>
      <c r="B17" s="102" t="s">
        <v>39</v>
      </c>
      <c r="C17" s="349" t="s">
        <v>38</v>
      </c>
      <c r="D17" s="349"/>
      <c r="E17" s="103">
        <v>42646</v>
      </c>
      <c r="F17" s="103">
        <v>42926</v>
      </c>
      <c r="G17" s="104">
        <v>38.571428571428569</v>
      </c>
      <c r="H17" s="105">
        <v>2.0522940305870745</v>
      </c>
    </row>
    <row r="18" spans="1:8" ht="17" x14ac:dyDescent="0.2">
      <c r="A18" s="102">
        <v>90</v>
      </c>
      <c r="B18" s="102" t="s">
        <v>39</v>
      </c>
      <c r="C18" s="349" t="s">
        <v>38</v>
      </c>
      <c r="D18" s="349"/>
      <c r="E18" s="103">
        <v>42644</v>
      </c>
      <c r="F18" s="103">
        <v>42924</v>
      </c>
      <c r="G18" s="104">
        <v>38.857142857142854</v>
      </c>
      <c r="H18" s="105">
        <v>2.732057416267943</v>
      </c>
    </row>
  </sheetData>
  <mergeCells count="17">
    <mergeCell ref="C16:D16"/>
    <mergeCell ref="C17:D17"/>
    <mergeCell ref="C18:D18"/>
    <mergeCell ref="C3:D3"/>
    <mergeCell ref="C2:D2"/>
    <mergeCell ref="A1:G1"/>
    <mergeCell ref="C14:D14"/>
    <mergeCell ref="C15:D15"/>
    <mergeCell ref="C9:D9"/>
    <mergeCell ref="C10:D10"/>
    <mergeCell ref="C11:D11"/>
    <mergeCell ref="C12:D12"/>
    <mergeCell ref="C4:D4"/>
    <mergeCell ref="C5:D5"/>
    <mergeCell ref="C6:D6"/>
    <mergeCell ref="C7:D7"/>
    <mergeCell ref="C8:D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38"/>
  <sheetViews>
    <sheetView workbookViewId="0">
      <selection activeCell="F9" sqref="F9"/>
    </sheetView>
  </sheetViews>
  <sheetFormatPr baseColWidth="10" defaultRowHeight="15" x14ac:dyDescent="0.2"/>
  <cols>
    <col min="2" max="2" width="21.5" style="3" customWidth="1"/>
    <col min="3" max="3" width="44.6640625" customWidth="1"/>
  </cols>
  <sheetData>
    <row r="1" spans="1:5" ht="17" x14ac:dyDescent="0.2">
      <c r="A1" s="337" t="s">
        <v>95</v>
      </c>
      <c r="B1" s="337"/>
      <c r="C1" s="337"/>
      <c r="D1" s="337"/>
      <c r="E1" s="337"/>
    </row>
    <row r="2" spans="1:5" ht="16" thickBot="1" x14ac:dyDescent="0.25">
      <c r="A2" s="81" t="s">
        <v>1</v>
      </c>
      <c r="B2" s="81" t="s">
        <v>3</v>
      </c>
      <c r="C2" s="81" t="s">
        <v>110</v>
      </c>
      <c r="D2" s="43" t="s">
        <v>28</v>
      </c>
      <c r="E2" s="43" t="s">
        <v>29</v>
      </c>
    </row>
    <row r="3" spans="1:5" x14ac:dyDescent="0.2">
      <c r="A3" s="88">
        <v>320</v>
      </c>
      <c r="B3" s="93" t="s">
        <v>0</v>
      </c>
      <c r="C3" s="109">
        <v>0.5</v>
      </c>
      <c r="D3" s="31">
        <f>AVERAGE(C3:C17)</f>
        <v>0.53333333333333333</v>
      </c>
      <c r="E3" s="3">
        <f>COUNTA(C3:C17)</f>
        <v>15</v>
      </c>
    </row>
    <row r="4" spans="1:5" x14ac:dyDescent="0.2">
      <c r="A4" s="88">
        <v>278</v>
      </c>
      <c r="B4" s="88" t="s">
        <v>0</v>
      </c>
      <c r="C4" s="106">
        <v>0.5</v>
      </c>
    </row>
    <row r="5" spans="1:5" x14ac:dyDescent="0.2">
      <c r="A5" s="88">
        <v>301</v>
      </c>
      <c r="B5" s="88" t="s">
        <v>0</v>
      </c>
      <c r="C5" s="106">
        <v>1</v>
      </c>
    </row>
    <row r="6" spans="1:5" x14ac:dyDescent="0.2">
      <c r="A6" s="88">
        <v>303</v>
      </c>
      <c r="B6" s="88" t="s">
        <v>0</v>
      </c>
      <c r="C6" s="106">
        <v>0.5</v>
      </c>
    </row>
    <row r="7" spans="1:5" x14ac:dyDescent="0.2">
      <c r="A7" s="88">
        <v>308</v>
      </c>
      <c r="B7" s="88" t="s">
        <v>0</v>
      </c>
      <c r="C7" s="106">
        <v>0.5</v>
      </c>
    </row>
    <row r="8" spans="1:5" x14ac:dyDescent="0.2">
      <c r="A8" s="88">
        <v>321</v>
      </c>
      <c r="B8" s="88" t="s">
        <v>0</v>
      </c>
      <c r="C8" s="106">
        <v>0.5</v>
      </c>
    </row>
    <row r="9" spans="1:5" x14ac:dyDescent="0.2">
      <c r="A9" s="88">
        <v>199</v>
      </c>
      <c r="B9" s="88" t="s">
        <v>0</v>
      </c>
      <c r="C9" s="106">
        <v>1</v>
      </c>
    </row>
    <row r="10" spans="1:5" x14ac:dyDescent="0.2">
      <c r="A10" s="88">
        <v>662</v>
      </c>
      <c r="B10" s="88" t="s">
        <v>0</v>
      </c>
      <c r="C10" s="106">
        <v>0.5</v>
      </c>
    </row>
    <row r="11" spans="1:5" x14ac:dyDescent="0.2">
      <c r="A11" s="88">
        <v>883</v>
      </c>
      <c r="B11" s="88" t="s">
        <v>0</v>
      </c>
      <c r="C11" s="106">
        <v>0.5</v>
      </c>
    </row>
    <row r="12" spans="1:5" x14ac:dyDescent="0.2">
      <c r="A12" s="88">
        <v>251</v>
      </c>
      <c r="B12" s="88" t="s">
        <v>0</v>
      </c>
      <c r="C12" s="106">
        <v>0</v>
      </c>
    </row>
    <row r="13" spans="1:5" x14ac:dyDescent="0.2">
      <c r="A13" s="88">
        <v>276</v>
      </c>
      <c r="B13" s="88" t="s">
        <v>0</v>
      </c>
      <c r="C13" s="106">
        <v>0</v>
      </c>
    </row>
    <row r="14" spans="1:5" x14ac:dyDescent="0.2">
      <c r="A14" s="88">
        <v>294</v>
      </c>
      <c r="B14" s="88" t="s">
        <v>0</v>
      </c>
      <c r="C14" s="106">
        <v>0.5</v>
      </c>
    </row>
    <row r="15" spans="1:5" x14ac:dyDescent="0.2">
      <c r="A15" s="88">
        <v>297</v>
      </c>
      <c r="B15" s="88" t="s">
        <v>0</v>
      </c>
      <c r="C15" s="106">
        <v>0</v>
      </c>
    </row>
    <row r="16" spans="1:5" x14ac:dyDescent="0.2">
      <c r="A16" s="88">
        <v>314</v>
      </c>
      <c r="B16" s="88" t="s">
        <v>0</v>
      </c>
      <c r="C16" s="106">
        <v>1</v>
      </c>
    </row>
    <row r="17" spans="1:5" x14ac:dyDescent="0.2">
      <c r="A17" s="88">
        <v>282</v>
      </c>
      <c r="B17" s="88" t="s">
        <v>0</v>
      </c>
      <c r="C17" s="106">
        <v>1</v>
      </c>
    </row>
    <row r="19" spans="1:5" ht="17" x14ac:dyDescent="0.2">
      <c r="A19" s="88">
        <v>372</v>
      </c>
      <c r="B19" s="108" t="s">
        <v>38</v>
      </c>
      <c r="C19" s="106">
        <v>1</v>
      </c>
      <c r="D19" s="31">
        <f>AVERAGE(C19:C38)</f>
        <v>1.1000000000000001</v>
      </c>
      <c r="E19" s="3">
        <f>COUNTA(C19:C38)</f>
        <v>20</v>
      </c>
    </row>
    <row r="20" spans="1:5" ht="17" x14ac:dyDescent="0.2">
      <c r="A20" s="88">
        <v>275</v>
      </c>
      <c r="B20" s="108" t="s">
        <v>38</v>
      </c>
      <c r="C20" s="106">
        <v>1</v>
      </c>
    </row>
    <row r="21" spans="1:5" ht="17" x14ac:dyDescent="0.2">
      <c r="A21" s="88">
        <v>252</v>
      </c>
      <c r="B21" s="108" t="s">
        <v>38</v>
      </c>
      <c r="C21" s="106">
        <v>1</v>
      </c>
    </row>
    <row r="22" spans="1:5" ht="17" x14ac:dyDescent="0.2">
      <c r="A22" s="88">
        <v>324</v>
      </c>
      <c r="B22" s="108" t="s">
        <v>38</v>
      </c>
      <c r="C22" s="106">
        <v>1</v>
      </c>
    </row>
    <row r="23" spans="1:5" ht="17" x14ac:dyDescent="0.2">
      <c r="A23" s="88">
        <v>291</v>
      </c>
      <c r="B23" s="108" t="s">
        <v>38</v>
      </c>
      <c r="C23" s="106">
        <v>1</v>
      </c>
    </row>
    <row r="24" spans="1:5" ht="17" x14ac:dyDescent="0.2">
      <c r="A24" s="88">
        <v>501</v>
      </c>
      <c r="B24" s="108" t="s">
        <v>38</v>
      </c>
      <c r="C24" s="106">
        <v>1</v>
      </c>
    </row>
    <row r="25" spans="1:5" ht="17" x14ac:dyDescent="0.2">
      <c r="A25" s="88">
        <v>287</v>
      </c>
      <c r="B25" s="108" t="s">
        <v>38</v>
      </c>
      <c r="C25" s="106">
        <v>1</v>
      </c>
    </row>
    <row r="26" spans="1:5" ht="17" x14ac:dyDescent="0.2">
      <c r="A26" s="88">
        <v>289</v>
      </c>
      <c r="B26" s="108" t="s">
        <v>38</v>
      </c>
      <c r="C26" s="106">
        <v>2</v>
      </c>
    </row>
    <row r="27" spans="1:5" ht="17" x14ac:dyDescent="0.2">
      <c r="A27" s="88">
        <v>306</v>
      </c>
      <c r="B27" s="108" t="s">
        <v>38</v>
      </c>
      <c r="C27" s="106">
        <v>1</v>
      </c>
    </row>
    <row r="28" spans="1:5" ht="17" x14ac:dyDescent="0.2">
      <c r="A28" s="88">
        <v>318</v>
      </c>
      <c r="B28" s="108" t="s">
        <v>38</v>
      </c>
      <c r="C28" s="106">
        <v>1</v>
      </c>
    </row>
    <row r="29" spans="1:5" ht="17" x14ac:dyDescent="0.2">
      <c r="A29" s="88">
        <v>538</v>
      </c>
      <c r="B29" s="108" t="s">
        <v>38</v>
      </c>
      <c r="C29" s="106">
        <v>1</v>
      </c>
    </row>
    <row r="30" spans="1:5" ht="17" x14ac:dyDescent="0.2">
      <c r="A30" s="88">
        <v>261</v>
      </c>
      <c r="B30" s="108" t="s">
        <v>38</v>
      </c>
      <c r="C30" s="106">
        <v>1</v>
      </c>
    </row>
    <row r="31" spans="1:5" ht="17" x14ac:dyDescent="0.2">
      <c r="A31" s="88">
        <v>304</v>
      </c>
      <c r="B31" s="108" t="s">
        <v>38</v>
      </c>
      <c r="C31" s="106">
        <v>2</v>
      </c>
    </row>
    <row r="32" spans="1:5" ht="17" x14ac:dyDescent="0.2">
      <c r="A32" s="88">
        <v>317</v>
      </c>
      <c r="B32" s="108" t="s">
        <v>38</v>
      </c>
      <c r="C32" s="106">
        <v>1</v>
      </c>
    </row>
    <row r="33" spans="1:3" ht="17" x14ac:dyDescent="0.2">
      <c r="A33" s="88">
        <v>326</v>
      </c>
      <c r="B33" s="108" t="s">
        <v>38</v>
      </c>
      <c r="C33" s="106">
        <v>0.5</v>
      </c>
    </row>
    <row r="34" spans="1:3" ht="17" x14ac:dyDescent="0.2">
      <c r="A34" s="88">
        <v>534</v>
      </c>
      <c r="B34" s="108" t="s">
        <v>38</v>
      </c>
      <c r="C34" s="106">
        <v>1</v>
      </c>
    </row>
    <row r="35" spans="1:3" ht="17" x14ac:dyDescent="0.2">
      <c r="A35" s="88">
        <v>535</v>
      </c>
      <c r="B35" s="108" t="s">
        <v>38</v>
      </c>
      <c r="C35" s="106">
        <v>2</v>
      </c>
    </row>
    <row r="36" spans="1:3" ht="17" x14ac:dyDescent="0.2">
      <c r="A36" s="88">
        <v>536</v>
      </c>
      <c r="B36" s="108" t="s">
        <v>38</v>
      </c>
      <c r="C36" s="106">
        <v>1</v>
      </c>
    </row>
    <row r="37" spans="1:3" ht="17" x14ac:dyDescent="0.2">
      <c r="A37" s="88">
        <v>548</v>
      </c>
      <c r="B37" s="108" t="s">
        <v>38</v>
      </c>
      <c r="C37" s="106">
        <v>0.5</v>
      </c>
    </row>
    <row r="38" spans="1:3" ht="17" x14ac:dyDescent="0.2">
      <c r="A38" s="88">
        <v>549</v>
      </c>
      <c r="B38" s="108" t="s">
        <v>38</v>
      </c>
      <c r="C38" s="106">
        <v>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1"/>
  <sheetViews>
    <sheetView workbookViewId="0">
      <selection activeCell="I9" sqref="I9"/>
    </sheetView>
  </sheetViews>
  <sheetFormatPr baseColWidth="10" defaultRowHeight="15" x14ac:dyDescent="0.2"/>
  <cols>
    <col min="1" max="1" width="11.5" style="3"/>
    <col min="2" max="2" width="17.6640625" style="3" customWidth="1"/>
    <col min="3" max="4" width="11.5" style="3"/>
    <col min="5" max="5" width="30.5" style="3" customWidth="1"/>
  </cols>
  <sheetData>
    <row r="1" spans="1:8" ht="17" x14ac:dyDescent="0.2">
      <c r="A1" s="346" t="s">
        <v>98</v>
      </c>
      <c r="B1" s="346"/>
      <c r="C1" s="346"/>
      <c r="D1" s="346"/>
      <c r="E1" s="346"/>
      <c r="F1" s="74"/>
      <c r="G1" s="74"/>
    </row>
    <row r="2" spans="1:8" ht="16" thickBot="1" x14ac:dyDescent="0.25">
      <c r="A2" s="81" t="s">
        <v>1</v>
      </c>
      <c r="B2" s="81" t="s">
        <v>3</v>
      </c>
      <c r="C2" s="81" t="s">
        <v>2</v>
      </c>
      <c r="D2" s="81" t="s">
        <v>62</v>
      </c>
      <c r="E2" s="81" t="s">
        <v>107</v>
      </c>
      <c r="F2" s="43" t="s">
        <v>28</v>
      </c>
      <c r="G2" s="43" t="s">
        <v>31</v>
      </c>
      <c r="H2" s="43" t="s">
        <v>29</v>
      </c>
    </row>
    <row r="3" spans="1:8" x14ac:dyDescent="0.2">
      <c r="A3" s="84">
        <v>762</v>
      </c>
      <c r="B3" s="84" t="s">
        <v>0</v>
      </c>
      <c r="C3" s="84" t="s">
        <v>32</v>
      </c>
      <c r="D3" s="34">
        <v>29.1</v>
      </c>
      <c r="E3" s="111">
        <v>101.5</v>
      </c>
      <c r="F3" s="47">
        <f>AVERAGE(E3:E12)</f>
        <v>102.75</v>
      </c>
      <c r="G3" s="31">
        <f>STDEV(E3:E12)/SQRT(H3)</f>
        <v>1.2388390622765419</v>
      </c>
      <c r="H3" s="3">
        <f>COUNTA(E3:E12)</f>
        <v>10</v>
      </c>
    </row>
    <row r="4" spans="1:8" x14ac:dyDescent="0.2">
      <c r="A4" s="83">
        <v>763</v>
      </c>
      <c r="B4" s="83" t="s">
        <v>0</v>
      </c>
      <c r="C4" s="83" t="s">
        <v>32</v>
      </c>
      <c r="D4" s="35">
        <v>29.1</v>
      </c>
      <c r="E4" s="110">
        <v>102</v>
      </c>
    </row>
    <row r="5" spans="1:8" x14ac:dyDescent="0.2">
      <c r="A5" s="83">
        <v>766</v>
      </c>
      <c r="B5" s="83" t="s">
        <v>0</v>
      </c>
      <c r="C5" s="83" t="s">
        <v>32</v>
      </c>
      <c r="D5" s="35">
        <v>29.1</v>
      </c>
      <c r="E5" s="110">
        <v>99.5</v>
      </c>
    </row>
    <row r="6" spans="1:8" x14ac:dyDescent="0.2">
      <c r="A6" s="83">
        <v>784</v>
      </c>
      <c r="B6" s="83" t="s">
        <v>0</v>
      </c>
      <c r="C6" s="83" t="s">
        <v>32</v>
      </c>
      <c r="D6" s="35">
        <v>29.1</v>
      </c>
      <c r="E6" s="110">
        <v>108</v>
      </c>
    </row>
    <row r="7" spans="1:8" x14ac:dyDescent="0.2">
      <c r="A7" s="83">
        <v>794</v>
      </c>
      <c r="B7" s="83" t="s">
        <v>0</v>
      </c>
      <c r="C7" s="83" t="s">
        <v>32</v>
      </c>
      <c r="D7" s="35">
        <v>29.1</v>
      </c>
      <c r="E7" s="110">
        <v>99</v>
      </c>
    </row>
    <row r="8" spans="1:8" x14ac:dyDescent="0.2">
      <c r="A8" s="83">
        <v>807</v>
      </c>
      <c r="B8" s="83" t="s">
        <v>0</v>
      </c>
      <c r="C8" s="83" t="s">
        <v>32</v>
      </c>
      <c r="D8" s="35">
        <v>26.6</v>
      </c>
      <c r="E8" s="110">
        <v>100</v>
      </c>
    </row>
    <row r="9" spans="1:8" x14ac:dyDescent="0.2">
      <c r="A9" s="83">
        <v>810</v>
      </c>
      <c r="B9" s="83" t="s">
        <v>0</v>
      </c>
      <c r="C9" s="83" t="s">
        <v>32</v>
      </c>
      <c r="D9" s="35">
        <v>26.6</v>
      </c>
      <c r="E9" s="110">
        <v>97.5</v>
      </c>
    </row>
    <row r="10" spans="1:8" x14ac:dyDescent="0.2">
      <c r="A10" s="83">
        <v>836</v>
      </c>
      <c r="B10" s="83" t="s">
        <v>0</v>
      </c>
      <c r="C10" s="83" t="s">
        <v>32</v>
      </c>
      <c r="D10" s="35">
        <v>23.7</v>
      </c>
      <c r="E10" s="110">
        <v>106</v>
      </c>
    </row>
    <row r="11" spans="1:8" x14ac:dyDescent="0.2">
      <c r="A11" s="83">
        <v>846</v>
      </c>
      <c r="B11" s="83" t="s">
        <v>0</v>
      </c>
      <c r="C11" s="83" t="s">
        <v>32</v>
      </c>
      <c r="D11" s="35">
        <v>24.7</v>
      </c>
      <c r="E11" s="110">
        <v>108</v>
      </c>
    </row>
    <row r="12" spans="1:8" x14ac:dyDescent="0.2">
      <c r="A12" s="83">
        <v>852</v>
      </c>
      <c r="B12" s="83" t="s">
        <v>0</v>
      </c>
      <c r="C12" s="83" t="s">
        <v>32</v>
      </c>
      <c r="D12" s="35">
        <v>23.1</v>
      </c>
      <c r="E12" s="110">
        <v>106</v>
      </c>
    </row>
    <row r="13" spans="1:8" x14ac:dyDescent="0.2">
      <c r="A13" s="85"/>
      <c r="B13" s="85"/>
      <c r="C13" s="85"/>
      <c r="D13" s="85"/>
      <c r="E13" s="85"/>
    </row>
    <row r="14" spans="1:8" ht="17" x14ac:dyDescent="0.2">
      <c r="A14" s="83">
        <v>565</v>
      </c>
      <c r="B14" s="108" t="s">
        <v>38</v>
      </c>
      <c r="C14" s="83" t="s">
        <v>32</v>
      </c>
      <c r="D14" s="35">
        <v>22.3</v>
      </c>
      <c r="E14" s="110">
        <v>121</v>
      </c>
      <c r="F14" s="47">
        <f>AVERAGE(E14:E21)</f>
        <v>116</v>
      </c>
      <c r="G14" s="31">
        <f>STDEV(E14:E21)/SQRT(H14)</f>
        <v>4.4461058402670917</v>
      </c>
      <c r="H14" s="3">
        <f>COUNTA(E14:E21)</f>
        <v>8</v>
      </c>
    </row>
    <row r="15" spans="1:8" ht="17" x14ac:dyDescent="0.2">
      <c r="A15" s="83">
        <v>581</v>
      </c>
      <c r="B15" s="108" t="s">
        <v>38</v>
      </c>
      <c r="C15" s="83" t="s">
        <v>32</v>
      </c>
      <c r="D15" s="35">
        <v>22</v>
      </c>
      <c r="E15" s="110">
        <v>127.5</v>
      </c>
    </row>
    <row r="16" spans="1:8" ht="17" x14ac:dyDescent="0.2">
      <c r="A16" s="83">
        <v>588</v>
      </c>
      <c r="B16" s="108" t="s">
        <v>38</v>
      </c>
      <c r="C16" s="83" t="s">
        <v>32</v>
      </c>
      <c r="D16" s="35">
        <v>20</v>
      </c>
      <c r="E16" s="110">
        <v>113</v>
      </c>
    </row>
    <row r="17" spans="1:5" ht="17" x14ac:dyDescent="0.2">
      <c r="A17" s="83">
        <v>816</v>
      </c>
      <c r="B17" s="108" t="s">
        <v>38</v>
      </c>
      <c r="C17" s="83" t="s">
        <v>32</v>
      </c>
      <c r="D17" s="35">
        <v>27.6</v>
      </c>
      <c r="E17" s="110">
        <v>132</v>
      </c>
    </row>
    <row r="18" spans="1:5" ht="17" x14ac:dyDescent="0.2">
      <c r="A18" s="83">
        <v>818</v>
      </c>
      <c r="B18" s="108" t="s">
        <v>38</v>
      </c>
      <c r="C18" s="83" t="s">
        <v>32</v>
      </c>
      <c r="D18" s="35">
        <v>27.6</v>
      </c>
      <c r="E18" s="110">
        <v>107.5</v>
      </c>
    </row>
    <row r="19" spans="1:5" ht="17" x14ac:dyDescent="0.2">
      <c r="A19" s="83">
        <v>834</v>
      </c>
      <c r="B19" s="108" t="s">
        <v>38</v>
      </c>
      <c r="C19" s="83" t="s">
        <v>32</v>
      </c>
      <c r="D19" s="35">
        <v>23.7</v>
      </c>
      <c r="E19" s="110">
        <v>126.5</v>
      </c>
    </row>
    <row r="20" spans="1:5" ht="17" x14ac:dyDescent="0.2">
      <c r="A20" s="83">
        <v>838</v>
      </c>
      <c r="B20" s="108" t="s">
        <v>38</v>
      </c>
      <c r="C20" s="83" t="s">
        <v>32</v>
      </c>
      <c r="D20" s="35">
        <v>23.7</v>
      </c>
      <c r="E20" s="110">
        <v>102</v>
      </c>
    </row>
    <row r="21" spans="1:5" ht="17" x14ac:dyDescent="0.2">
      <c r="A21" s="83">
        <v>839</v>
      </c>
      <c r="B21" s="108" t="s">
        <v>38</v>
      </c>
      <c r="C21" s="83" t="s">
        <v>32</v>
      </c>
      <c r="D21" s="35">
        <v>23.7</v>
      </c>
      <c r="E21" s="110">
        <v>98.5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H14" sqref="H14"/>
    </sheetView>
  </sheetViews>
  <sheetFormatPr baseColWidth="10" defaultRowHeight="15" x14ac:dyDescent="0.2"/>
  <cols>
    <col min="3" max="3" width="13.83203125" customWidth="1"/>
  </cols>
  <sheetData>
    <row r="1" spans="1:7" ht="17" x14ac:dyDescent="0.2">
      <c r="A1" s="337" t="s">
        <v>581</v>
      </c>
      <c r="B1" s="337"/>
      <c r="C1" s="337"/>
      <c r="D1" s="337"/>
      <c r="E1" s="337"/>
      <c r="F1" s="337"/>
      <c r="G1" s="337"/>
    </row>
    <row r="2" spans="1:7" ht="16" thickBot="1" x14ac:dyDescent="0.25">
      <c r="A2" s="303" t="s">
        <v>1</v>
      </c>
      <c r="B2" s="303" t="s">
        <v>2</v>
      </c>
      <c r="C2" s="303" t="s">
        <v>3</v>
      </c>
      <c r="D2" s="303" t="s">
        <v>4</v>
      </c>
      <c r="E2" s="305" t="s">
        <v>580</v>
      </c>
    </row>
    <row r="3" spans="1:7" x14ac:dyDescent="0.2">
      <c r="A3" s="292">
        <v>351</v>
      </c>
      <c r="B3" s="292" t="s">
        <v>32</v>
      </c>
      <c r="C3" s="292" t="s">
        <v>0</v>
      </c>
      <c r="D3" s="304">
        <v>40988</v>
      </c>
      <c r="E3" s="307">
        <v>31.7</v>
      </c>
    </row>
    <row r="4" spans="1:7" x14ac:dyDescent="0.2">
      <c r="A4" s="293">
        <v>352</v>
      </c>
      <c r="B4" s="293" t="s">
        <v>32</v>
      </c>
      <c r="C4" s="293" t="s">
        <v>0</v>
      </c>
      <c r="D4" s="299">
        <v>40988</v>
      </c>
      <c r="E4" s="308">
        <v>33.880000000000003</v>
      </c>
    </row>
    <row r="5" spans="1:7" x14ac:dyDescent="0.2">
      <c r="A5" s="293">
        <v>353</v>
      </c>
      <c r="B5" s="293" t="s">
        <v>32</v>
      </c>
      <c r="C5" s="293" t="s">
        <v>0</v>
      </c>
      <c r="D5" s="299">
        <v>40988</v>
      </c>
      <c r="E5" s="308">
        <v>31.02</v>
      </c>
    </row>
    <row r="6" spans="1:7" x14ac:dyDescent="0.2">
      <c r="A6" s="293">
        <v>354</v>
      </c>
      <c r="B6" s="293" t="s">
        <v>32</v>
      </c>
      <c r="C6" s="293" t="s">
        <v>0</v>
      </c>
      <c r="D6" s="299">
        <v>40988</v>
      </c>
      <c r="E6" s="308">
        <v>27.18</v>
      </c>
    </row>
    <row r="7" spans="1:7" x14ac:dyDescent="0.2">
      <c r="A7" s="293">
        <v>355</v>
      </c>
      <c r="B7" s="293" t="s">
        <v>32</v>
      </c>
      <c r="C7" s="293" t="s">
        <v>0</v>
      </c>
      <c r="D7" s="299">
        <v>40988</v>
      </c>
      <c r="E7" s="308">
        <v>29.94</v>
      </c>
    </row>
    <row r="8" spans="1:7" x14ac:dyDescent="0.2">
      <c r="A8" s="293">
        <v>356</v>
      </c>
      <c r="B8" s="293" t="s">
        <v>32</v>
      </c>
      <c r="C8" s="293" t="s">
        <v>0</v>
      </c>
      <c r="D8" s="299">
        <v>40988</v>
      </c>
      <c r="E8" s="308">
        <v>29.28</v>
      </c>
    </row>
    <row r="9" spans="1:7" x14ac:dyDescent="0.2">
      <c r="A9" s="293">
        <v>360</v>
      </c>
      <c r="B9" s="293" t="s">
        <v>32</v>
      </c>
      <c r="C9" s="293" t="s">
        <v>0</v>
      </c>
      <c r="D9" s="299">
        <v>40995</v>
      </c>
      <c r="E9" s="308">
        <v>26.97</v>
      </c>
    </row>
    <row r="10" spans="1:7" x14ac:dyDescent="0.2">
      <c r="A10" s="293">
        <v>363</v>
      </c>
      <c r="B10" s="293" t="s">
        <v>32</v>
      </c>
      <c r="C10" s="293" t="s">
        <v>0</v>
      </c>
      <c r="D10" s="299">
        <v>40995</v>
      </c>
      <c r="E10" s="308">
        <v>26.43</v>
      </c>
      <c r="F10" s="298"/>
    </row>
    <row r="11" spans="1:7" x14ac:dyDescent="0.2">
      <c r="A11" s="293">
        <v>367</v>
      </c>
      <c r="B11" s="293" t="s">
        <v>32</v>
      </c>
      <c r="C11" s="293" t="s">
        <v>0</v>
      </c>
      <c r="D11" s="299">
        <v>40996</v>
      </c>
      <c r="E11" s="308">
        <v>25.39</v>
      </c>
      <c r="F11" s="298"/>
    </row>
    <row r="13" spans="1:7" ht="17" x14ac:dyDescent="0.2">
      <c r="A13" s="6">
        <v>359</v>
      </c>
      <c r="B13" s="6" t="s">
        <v>32</v>
      </c>
      <c r="C13" s="8" t="s">
        <v>38</v>
      </c>
      <c r="D13" s="7">
        <v>40995</v>
      </c>
      <c r="E13" s="306">
        <v>23.13</v>
      </c>
    </row>
    <row r="14" spans="1:7" ht="17" x14ac:dyDescent="0.2">
      <c r="A14" s="6">
        <v>361</v>
      </c>
      <c r="B14" s="6" t="s">
        <v>32</v>
      </c>
      <c r="C14" s="8" t="s">
        <v>38</v>
      </c>
      <c r="D14" s="7">
        <v>40995</v>
      </c>
      <c r="E14" s="306">
        <v>24.64</v>
      </c>
    </row>
    <row r="15" spans="1:7" ht="17" x14ac:dyDescent="0.2">
      <c r="A15" s="6">
        <v>362</v>
      </c>
      <c r="B15" s="6" t="s">
        <v>32</v>
      </c>
      <c r="C15" s="8" t="s">
        <v>38</v>
      </c>
      <c r="D15" s="7">
        <v>40995</v>
      </c>
      <c r="E15" s="306">
        <v>23.87</v>
      </c>
    </row>
    <row r="16" spans="1:7" ht="17" x14ac:dyDescent="0.2">
      <c r="A16" s="6">
        <v>369</v>
      </c>
      <c r="B16" s="6" t="s">
        <v>32</v>
      </c>
      <c r="C16" s="8" t="s">
        <v>38</v>
      </c>
      <c r="D16" s="7">
        <v>40996</v>
      </c>
      <c r="E16" s="306">
        <v>24.01</v>
      </c>
    </row>
    <row r="17" spans="1:5" ht="17" x14ac:dyDescent="0.2">
      <c r="A17" s="6">
        <v>379</v>
      </c>
      <c r="B17" s="6" t="s">
        <v>32</v>
      </c>
      <c r="C17" s="8" t="s">
        <v>38</v>
      </c>
      <c r="D17" s="7">
        <v>40997</v>
      </c>
      <c r="E17" s="306">
        <v>26.82</v>
      </c>
    </row>
    <row r="18" spans="1:5" ht="17" x14ac:dyDescent="0.2">
      <c r="A18" s="6">
        <v>380</v>
      </c>
      <c r="B18" s="6" t="s">
        <v>32</v>
      </c>
      <c r="C18" s="8" t="s">
        <v>38</v>
      </c>
      <c r="D18" s="7">
        <v>40997</v>
      </c>
      <c r="E18" s="306">
        <v>26.72</v>
      </c>
    </row>
    <row r="19" spans="1:5" ht="17" x14ac:dyDescent="0.2">
      <c r="A19" s="6">
        <v>381</v>
      </c>
      <c r="B19" s="6" t="s">
        <v>32</v>
      </c>
      <c r="C19" s="8" t="s">
        <v>38</v>
      </c>
      <c r="D19" s="7">
        <v>40997</v>
      </c>
      <c r="E19" s="306">
        <v>27.38</v>
      </c>
    </row>
    <row r="20" spans="1:5" ht="17" x14ac:dyDescent="0.2">
      <c r="A20" s="4"/>
      <c r="B20" s="4"/>
      <c r="C20" s="4"/>
      <c r="D20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1"/>
  <sheetViews>
    <sheetView workbookViewId="0">
      <selection sqref="A1:G1"/>
    </sheetView>
  </sheetViews>
  <sheetFormatPr baseColWidth="10" defaultRowHeight="15" x14ac:dyDescent="0.2"/>
  <cols>
    <col min="2" max="2" width="17.6640625" customWidth="1"/>
    <col min="5" max="5" width="33.1640625" customWidth="1"/>
  </cols>
  <sheetData>
    <row r="1" spans="1:8" ht="17" x14ac:dyDescent="0.2">
      <c r="A1" s="337" t="s">
        <v>99</v>
      </c>
      <c r="B1" s="337"/>
      <c r="C1" s="337"/>
      <c r="D1" s="337"/>
      <c r="E1" s="337"/>
      <c r="F1" s="337"/>
      <c r="G1" s="337"/>
    </row>
    <row r="2" spans="1:8" ht="16" thickBot="1" x14ac:dyDescent="0.25">
      <c r="A2" s="81" t="s">
        <v>1</v>
      </c>
      <c r="B2" s="81" t="s">
        <v>3</v>
      </c>
      <c r="C2" s="81" t="s">
        <v>2</v>
      </c>
      <c r="D2" s="81" t="s">
        <v>62</v>
      </c>
      <c r="E2" s="81" t="s">
        <v>108</v>
      </c>
      <c r="F2" s="43" t="s">
        <v>28</v>
      </c>
      <c r="G2" s="43" t="s">
        <v>31</v>
      </c>
      <c r="H2" s="43" t="s">
        <v>29</v>
      </c>
    </row>
    <row r="3" spans="1:8" x14ac:dyDescent="0.2">
      <c r="A3" s="84">
        <v>762</v>
      </c>
      <c r="B3" s="84" t="s">
        <v>0</v>
      </c>
      <c r="C3" s="84" t="s">
        <v>32</v>
      </c>
      <c r="D3" s="112">
        <v>29.1</v>
      </c>
      <c r="E3" s="111">
        <v>67</v>
      </c>
      <c r="F3" s="47">
        <f>AVERAGE(E3:E12)</f>
        <v>60.8</v>
      </c>
      <c r="G3" s="31">
        <f>STDEV(E3:E12)/SQRT(H3)</f>
        <v>1.7387735140993299</v>
      </c>
      <c r="H3" s="3">
        <f>COUNTA(E3:E12)</f>
        <v>10</v>
      </c>
    </row>
    <row r="4" spans="1:8" x14ac:dyDescent="0.2">
      <c r="A4" s="83">
        <v>763</v>
      </c>
      <c r="B4" s="83" t="s">
        <v>0</v>
      </c>
      <c r="C4" s="83" t="s">
        <v>32</v>
      </c>
      <c r="D4" s="113">
        <v>29.1</v>
      </c>
      <c r="E4" s="110">
        <v>58</v>
      </c>
    </row>
    <row r="5" spans="1:8" x14ac:dyDescent="0.2">
      <c r="A5" s="83">
        <v>766</v>
      </c>
      <c r="B5" s="83" t="s">
        <v>0</v>
      </c>
      <c r="C5" s="83" t="s">
        <v>32</v>
      </c>
      <c r="D5" s="113">
        <v>29.1</v>
      </c>
      <c r="E5" s="110">
        <v>49</v>
      </c>
    </row>
    <row r="6" spans="1:8" x14ac:dyDescent="0.2">
      <c r="A6" s="83">
        <v>784</v>
      </c>
      <c r="B6" s="83" t="s">
        <v>0</v>
      </c>
      <c r="C6" s="83" t="s">
        <v>32</v>
      </c>
      <c r="D6" s="113">
        <v>29.1</v>
      </c>
      <c r="E6" s="110">
        <v>66.5</v>
      </c>
    </row>
    <row r="7" spans="1:8" x14ac:dyDescent="0.2">
      <c r="A7" s="83">
        <v>794</v>
      </c>
      <c r="B7" s="83" t="s">
        <v>0</v>
      </c>
      <c r="C7" s="83" t="s">
        <v>32</v>
      </c>
      <c r="D7" s="113">
        <v>29.1</v>
      </c>
      <c r="E7" s="110">
        <v>56</v>
      </c>
    </row>
    <row r="8" spans="1:8" x14ac:dyDescent="0.2">
      <c r="A8" s="83">
        <v>807</v>
      </c>
      <c r="B8" s="83" t="s">
        <v>0</v>
      </c>
      <c r="C8" s="83" t="s">
        <v>32</v>
      </c>
      <c r="D8" s="113">
        <v>26.6</v>
      </c>
      <c r="E8" s="110">
        <v>62</v>
      </c>
    </row>
    <row r="9" spans="1:8" x14ac:dyDescent="0.2">
      <c r="A9" s="83">
        <v>810</v>
      </c>
      <c r="B9" s="83" t="s">
        <v>0</v>
      </c>
      <c r="C9" s="83" t="s">
        <v>32</v>
      </c>
      <c r="D9" s="113">
        <v>26.6</v>
      </c>
      <c r="E9" s="110">
        <v>62</v>
      </c>
    </row>
    <row r="10" spans="1:8" x14ac:dyDescent="0.2">
      <c r="A10" s="83">
        <v>836</v>
      </c>
      <c r="B10" s="83" t="s">
        <v>0</v>
      </c>
      <c r="C10" s="83" t="s">
        <v>32</v>
      </c>
      <c r="D10" s="113">
        <v>23.7</v>
      </c>
      <c r="E10" s="110">
        <v>63.5</v>
      </c>
    </row>
    <row r="11" spans="1:8" x14ac:dyDescent="0.2">
      <c r="A11" s="83">
        <v>846</v>
      </c>
      <c r="B11" s="83" t="s">
        <v>0</v>
      </c>
      <c r="C11" s="83" t="s">
        <v>32</v>
      </c>
      <c r="D11" s="113">
        <v>24.7</v>
      </c>
      <c r="E11" s="110">
        <v>65</v>
      </c>
    </row>
    <row r="12" spans="1:8" x14ac:dyDescent="0.2">
      <c r="A12" s="83">
        <v>852</v>
      </c>
      <c r="B12" s="83" t="s">
        <v>0</v>
      </c>
      <c r="C12" s="83" t="s">
        <v>32</v>
      </c>
      <c r="D12" s="113">
        <v>23.1</v>
      </c>
      <c r="E12" s="110">
        <v>59</v>
      </c>
    </row>
    <row r="13" spans="1:8" x14ac:dyDescent="0.2">
      <c r="B13" s="3"/>
      <c r="D13" s="3"/>
      <c r="E13" s="47"/>
    </row>
    <row r="14" spans="1:8" ht="17" x14ac:dyDescent="0.2">
      <c r="A14" s="83">
        <v>565</v>
      </c>
      <c r="B14" s="108" t="s">
        <v>38</v>
      </c>
      <c r="C14" s="83" t="s">
        <v>32</v>
      </c>
      <c r="D14" s="113">
        <v>22.3</v>
      </c>
      <c r="E14" s="110">
        <v>76</v>
      </c>
      <c r="F14" s="47">
        <f>AVERAGE(E14:E21)</f>
        <v>71.8125</v>
      </c>
      <c r="G14" s="31">
        <f>STDEV(E14:E21)/SQRT(H14)</f>
        <v>7.3678461065633005</v>
      </c>
      <c r="H14" s="3">
        <f>COUNTA(E14:E21)</f>
        <v>8</v>
      </c>
    </row>
    <row r="15" spans="1:8" ht="17" x14ac:dyDescent="0.2">
      <c r="A15" s="83">
        <v>581</v>
      </c>
      <c r="B15" s="108" t="s">
        <v>38</v>
      </c>
      <c r="C15" s="83" t="s">
        <v>32</v>
      </c>
      <c r="D15" s="83">
        <v>22</v>
      </c>
      <c r="E15" s="110">
        <v>75</v>
      </c>
    </row>
    <row r="16" spans="1:8" ht="17" x14ac:dyDescent="0.2">
      <c r="A16" s="83">
        <v>588</v>
      </c>
      <c r="B16" s="108" t="s">
        <v>38</v>
      </c>
      <c r="C16" s="83" t="s">
        <v>32</v>
      </c>
      <c r="D16" s="83">
        <v>20</v>
      </c>
      <c r="E16" s="110">
        <v>70.5</v>
      </c>
    </row>
    <row r="17" spans="1:5" ht="17" x14ac:dyDescent="0.2">
      <c r="A17" s="83">
        <v>816</v>
      </c>
      <c r="B17" s="108" t="s">
        <v>38</v>
      </c>
      <c r="C17" s="83" t="s">
        <v>32</v>
      </c>
      <c r="D17" s="113">
        <v>27.6</v>
      </c>
      <c r="E17" s="110">
        <v>96</v>
      </c>
    </row>
    <row r="18" spans="1:5" ht="17" x14ac:dyDescent="0.2">
      <c r="A18" s="83">
        <v>818</v>
      </c>
      <c r="B18" s="108" t="s">
        <v>38</v>
      </c>
      <c r="C18" s="83" t="s">
        <v>32</v>
      </c>
      <c r="D18" s="113">
        <v>27.6</v>
      </c>
      <c r="E18" s="110">
        <v>58</v>
      </c>
    </row>
    <row r="19" spans="1:5" ht="17" x14ac:dyDescent="0.2">
      <c r="A19" s="83">
        <v>834</v>
      </c>
      <c r="B19" s="108" t="s">
        <v>38</v>
      </c>
      <c r="C19" s="83" t="s">
        <v>32</v>
      </c>
      <c r="D19" s="113">
        <v>23.7</v>
      </c>
      <c r="E19" s="110">
        <v>103</v>
      </c>
    </row>
    <row r="20" spans="1:5" ht="17" x14ac:dyDescent="0.2">
      <c r="A20" s="83">
        <v>838</v>
      </c>
      <c r="B20" s="108" t="s">
        <v>38</v>
      </c>
      <c r="C20" s="83" t="s">
        <v>32</v>
      </c>
      <c r="D20" s="113">
        <v>23.7</v>
      </c>
      <c r="E20" s="110">
        <v>40</v>
      </c>
    </row>
    <row r="21" spans="1:5" ht="17" x14ac:dyDescent="0.2">
      <c r="A21" s="83">
        <v>839</v>
      </c>
      <c r="B21" s="108" t="s">
        <v>38</v>
      </c>
      <c r="C21" s="83" t="s">
        <v>32</v>
      </c>
      <c r="D21" s="113">
        <v>23.7</v>
      </c>
      <c r="E21" s="110">
        <v>56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2"/>
  <sheetViews>
    <sheetView workbookViewId="0">
      <selection sqref="A1:E1"/>
    </sheetView>
  </sheetViews>
  <sheetFormatPr baseColWidth="10" defaultRowHeight="15" x14ac:dyDescent="0.2"/>
  <cols>
    <col min="2" max="2" width="17.5" customWidth="1"/>
    <col min="5" max="5" width="31.5" customWidth="1"/>
  </cols>
  <sheetData>
    <row r="1" spans="1:8" ht="17" x14ac:dyDescent="0.2">
      <c r="A1" s="346" t="s">
        <v>100</v>
      </c>
      <c r="B1" s="346"/>
      <c r="C1" s="346"/>
      <c r="D1" s="346"/>
      <c r="E1" s="346"/>
      <c r="F1" s="74"/>
      <c r="G1" s="74"/>
    </row>
    <row r="2" spans="1:8" x14ac:dyDescent="0.2">
      <c r="A2" s="85" t="s">
        <v>1</v>
      </c>
      <c r="B2" s="85" t="s">
        <v>3</v>
      </c>
      <c r="C2" s="85" t="s">
        <v>2</v>
      </c>
      <c r="D2" s="85" t="s">
        <v>62</v>
      </c>
      <c r="E2" s="85" t="s">
        <v>109</v>
      </c>
      <c r="F2" s="43" t="s">
        <v>28</v>
      </c>
      <c r="G2" s="43" t="s">
        <v>31</v>
      </c>
      <c r="H2" s="43" t="s">
        <v>29</v>
      </c>
    </row>
    <row r="3" spans="1:8" x14ac:dyDescent="0.2">
      <c r="A3" s="83">
        <v>762</v>
      </c>
      <c r="B3" s="83" t="s">
        <v>0</v>
      </c>
      <c r="C3" s="83" t="s">
        <v>32</v>
      </c>
      <c r="D3" s="35">
        <v>29.1</v>
      </c>
      <c r="E3" s="114">
        <v>76.333332060000004</v>
      </c>
      <c r="F3" s="47">
        <f>AVERAGE(E3:E12)</f>
        <v>75.399999617999995</v>
      </c>
      <c r="G3" s="31">
        <f>STDEV(E3:E12)/SQRT(H3)</f>
        <v>1.1892522277736066</v>
      </c>
      <c r="H3" s="3">
        <f>COUNTA(E3:E12)</f>
        <v>10</v>
      </c>
    </row>
    <row r="4" spans="1:8" x14ac:dyDescent="0.2">
      <c r="A4" s="83">
        <v>763</v>
      </c>
      <c r="B4" s="83" t="s">
        <v>0</v>
      </c>
      <c r="C4" s="83" t="s">
        <v>32</v>
      </c>
      <c r="D4" s="35">
        <v>29.1</v>
      </c>
      <c r="E4" s="114">
        <v>70.333332060000004</v>
      </c>
    </row>
    <row r="5" spans="1:8" x14ac:dyDescent="0.2">
      <c r="A5" s="83">
        <v>766</v>
      </c>
      <c r="B5" s="83" t="s">
        <v>0</v>
      </c>
      <c r="C5" s="83" t="s">
        <v>32</v>
      </c>
      <c r="D5" s="35">
        <v>29.1</v>
      </c>
      <c r="E5" s="114">
        <v>70.666667939999996</v>
      </c>
    </row>
    <row r="6" spans="1:8" x14ac:dyDescent="0.2">
      <c r="A6" s="83">
        <v>784</v>
      </c>
      <c r="B6" s="83" t="s">
        <v>0</v>
      </c>
      <c r="C6" s="83" t="s">
        <v>32</v>
      </c>
      <c r="D6" s="35">
        <v>29.1</v>
      </c>
      <c r="E6" s="114">
        <v>77.666667939999996</v>
      </c>
    </row>
    <row r="7" spans="1:8" x14ac:dyDescent="0.2">
      <c r="A7" s="83">
        <v>794</v>
      </c>
      <c r="B7" s="83" t="s">
        <v>0</v>
      </c>
      <c r="C7" s="83" t="s">
        <v>32</v>
      </c>
      <c r="D7" s="35">
        <v>29.1</v>
      </c>
      <c r="E7" s="114">
        <v>70.333332060000004</v>
      </c>
    </row>
    <row r="8" spans="1:8" x14ac:dyDescent="0.2">
      <c r="A8" s="83">
        <v>807</v>
      </c>
      <c r="B8" s="83" t="s">
        <v>0</v>
      </c>
      <c r="C8" s="83" t="s">
        <v>32</v>
      </c>
      <c r="D8" s="35">
        <v>26.6</v>
      </c>
      <c r="E8" s="114">
        <v>76</v>
      </c>
    </row>
    <row r="9" spans="1:8" x14ac:dyDescent="0.2">
      <c r="A9" s="83">
        <v>810</v>
      </c>
      <c r="B9" s="83" t="s">
        <v>0</v>
      </c>
      <c r="C9" s="83" t="s">
        <v>32</v>
      </c>
      <c r="D9" s="35">
        <v>26.6</v>
      </c>
      <c r="E9" s="114">
        <v>75.333335880000007</v>
      </c>
    </row>
    <row r="10" spans="1:8" x14ac:dyDescent="0.2">
      <c r="A10" s="83">
        <v>836</v>
      </c>
      <c r="B10" s="83" t="s">
        <v>0</v>
      </c>
      <c r="C10" s="83" t="s">
        <v>32</v>
      </c>
      <c r="D10" s="35">
        <v>23.7</v>
      </c>
      <c r="E10" s="114">
        <v>77.666664119999993</v>
      </c>
    </row>
    <row r="11" spans="1:8" x14ac:dyDescent="0.2">
      <c r="A11" s="83">
        <v>846</v>
      </c>
      <c r="B11" s="83" t="s">
        <v>0</v>
      </c>
      <c r="C11" s="83" t="s">
        <v>32</v>
      </c>
      <c r="D11" s="35">
        <v>24.7</v>
      </c>
      <c r="E11" s="114">
        <v>81</v>
      </c>
    </row>
    <row r="12" spans="1:8" x14ac:dyDescent="0.2">
      <c r="A12" s="83">
        <v>852</v>
      </c>
      <c r="B12" s="83" t="s">
        <v>0</v>
      </c>
      <c r="C12" s="83" t="s">
        <v>32</v>
      </c>
      <c r="D12" s="35">
        <v>23.1</v>
      </c>
      <c r="E12" s="114">
        <v>78.666664119999993</v>
      </c>
    </row>
    <row r="13" spans="1:8" x14ac:dyDescent="0.2">
      <c r="A13" s="85"/>
      <c r="B13" s="85"/>
      <c r="C13" s="85"/>
      <c r="D13" s="115"/>
      <c r="E13" s="85"/>
    </row>
    <row r="14" spans="1:8" ht="17" x14ac:dyDescent="0.2">
      <c r="A14" s="83">
        <v>565</v>
      </c>
      <c r="B14" s="108" t="s">
        <v>38</v>
      </c>
      <c r="C14" s="83" t="s">
        <v>32</v>
      </c>
      <c r="D14" s="35">
        <v>22.3</v>
      </c>
      <c r="E14" s="114">
        <v>91.333332060000004</v>
      </c>
      <c r="F14" s="47">
        <f>AVERAGE(E14:E21)</f>
        <v>90.770834453749998</v>
      </c>
      <c r="G14" s="31">
        <f>STDEV(E14:E21)/SQRT(H14)</f>
        <v>6.8971283395547864</v>
      </c>
      <c r="H14" s="3">
        <f>COUNTA(E14:E21)</f>
        <v>8</v>
      </c>
    </row>
    <row r="15" spans="1:8" ht="17" x14ac:dyDescent="0.2">
      <c r="A15" s="83">
        <v>581</v>
      </c>
      <c r="B15" s="108" t="s">
        <v>38</v>
      </c>
      <c r="C15" s="83" t="s">
        <v>32</v>
      </c>
      <c r="D15" s="35">
        <v>22</v>
      </c>
      <c r="E15" s="114">
        <v>97.333335890000001</v>
      </c>
    </row>
    <row r="16" spans="1:8" ht="17" x14ac:dyDescent="0.2">
      <c r="A16" s="83">
        <v>588</v>
      </c>
      <c r="B16" s="108" t="s">
        <v>38</v>
      </c>
      <c r="C16" s="83" t="s">
        <v>32</v>
      </c>
      <c r="D16" s="35">
        <v>20</v>
      </c>
      <c r="E16" s="114">
        <v>83.5</v>
      </c>
    </row>
    <row r="17" spans="1:5" ht="17" x14ac:dyDescent="0.2">
      <c r="A17" s="83">
        <v>816</v>
      </c>
      <c r="B17" s="108" t="s">
        <v>38</v>
      </c>
      <c r="C17" s="83" t="s">
        <v>32</v>
      </c>
      <c r="D17" s="35">
        <v>27.6</v>
      </c>
      <c r="E17" s="114">
        <v>123.33333589999999</v>
      </c>
    </row>
    <row r="18" spans="1:5" ht="17" x14ac:dyDescent="0.2">
      <c r="A18" s="83">
        <v>818</v>
      </c>
      <c r="B18" s="108" t="s">
        <v>38</v>
      </c>
      <c r="C18" s="83" t="s">
        <v>32</v>
      </c>
      <c r="D18" s="35">
        <v>27.6</v>
      </c>
      <c r="E18" s="114">
        <v>79.333335880000007</v>
      </c>
    </row>
    <row r="19" spans="1:5" ht="17" x14ac:dyDescent="0.2">
      <c r="A19" s="83">
        <v>834</v>
      </c>
      <c r="B19" s="108" t="s">
        <v>38</v>
      </c>
      <c r="C19" s="83" t="s">
        <v>32</v>
      </c>
      <c r="D19" s="35">
        <v>23.7</v>
      </c>
      <c r="E19" s="114">
        <v>112.33333589999999</v>
      </c>
    </row>
    <row r="20" spans="1:5" ht="17" x14ac:dyDescent="0.2">
      <c r="A20" s="83">
        <v>838</v>
      </c>
      <c r="B20" s="108" t="s">
        <v>38</v>
      </c>
      <c r="C20" s="83" t="s">
        <v>32</v>
      </c>
      <c r="D20" s="35">
        <v>23.7</v>
      </c>
      <c r="E20" s="114">
        <v>67.666664119999993</v>
      </c>
    </row>
    <row r="21" spans="1:5" ht="17" x14ac:dyDescent="0.2">
      <c r="A21" s="83">
        <v>839</v>
      </c>
      <c r="B21" s="108" t="s">
        <v>38</v>
      </c>
      <c r="C21" s="83" t="s">
        <v>32</v>
      </c>
      <c r="D21" s="35">
        <v>23.7</v>
      </c>
      <c r="E21" s="114">
        <v>71.333335880000007</v>
      </c>
    </row>
    <row r="22" spans="1:5" x14ac:dyDescent="0.2">
      <c r="A22" s="3"/>
      <c r="B22" s="3"/>
      <c r="C22" s="3"/>
      <c r="D22" s="3"/>
      <c r="E22" s="3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3"/>
  <sheetViews>
    <sheetView workbookViewId="0">
      <selection activeCell="I10" sqref="I10"/>
    </sheetView>
  </sheetViews>
  <sheetFormatPr baseColWidth="10" defaultRowHeight="15" x14ac:dyDescent="0.2"/>
  <cols>
    <col min="2" max="2" width="16.6640625" customWidth="1"/>
    <col min="3" max="3" width="21" customWidth="1"/>
    <col min="4" max="4" width="16.5" customWidth="1"/>
    <col min="5" max="5" width="13" customWidth="1"/>
  </cols>
  <sheetData>
    <row r="1" spans="1:14" ht="17" x14ac:dyDescent="0.2">
      <c r="A1" s="337" t="s">
        <v>101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82"/>
    </row>
    <row r="2" spans="1:14" ht="16" thickBot="1" x14ac:dyDescent="0.25">
      <c r="A2" s="81" t="s">
        <v>1</v>
      </c>
      <c r="B2" s="81" t="s">
        <v>3</v>
      </c>
      <c r="C2" s="81" t="s">
        <v>105</v>
      </c>
      <c r="D2" s="81" t="s">
        <v>106</v>
      </c>
      <c r="E2" s="81" t="s">
        <v>102</v>
      </c>
      <c r="F2" s="98" t="s">
        <v>28</v>
      </c>
    </row>
    <row r="3" spans="1:14" x14ac:dyDescent="0.2">
      <c r="A3" s="348">
        <v>276</v>
      </c>
      <c r="B3" s="357" t="s">
        <v>0</v>
      </c>
      <c r="C3" s="41">
        <v>3</v>
      </c>
      <c r="D3" s="41">
        <v>38.729999999999997</v>
      </c>
      <c r="E3" s="41">
        <f t="shared" ref="E3:E22" si="0">C3/D3</f>
        <v>7.7459333849728904E-2</v>
      </c>
      <c r="F3" s="358">
        <f t="shared" ref="F3" si="1">AVERAGE(E3:E7)</f>
        <v>8.2321809142873653E-2</v>
      </c>
    </row>
    <row r="4" spans="1:14" x14ac:dyDescent="0.2">
      <c r="A4" s="347"/>
      <c r="B4" s="354"/>
      <c r="C4" s="27">
        <v>3.4</v>
      </c>
      <c r="D4" s="27">
        <v>49.32</v>
      </c>
      <c r="E4" s="27">
        <f t="shared" si="0"/>
        <v>6.8937550689375501E-2</v>
      </c>
      <c r="F4" s="355"/>
    </row>
    <row r="5" spans="1:14" x14ac:dyDescent="0.2">
      <c r="A5" s="347"/>
      <c r="B5" s="354"/>
      <c r="C5" s="27">
        <v>2.35</v>
      </c>
      <c r="D5" s="27">
        <v>18.760000000000002</v>
      </c>
      <c r="E5" s="27">
        <f t="shared" si="0"/>
        <v>0.12526652452025586</v>
      </c>
      <c r="F5" s="355"/>
    </row>
    <row r="6" spans="1:14" x14ac:dyDescent="0.2">
      <c r="A6" s="347"/>
      <c r="B6" s="354"/>
      <c r="C6" s="27">
        <v>1.86</v>
      </c>
      <c r="D6" s="27">
        <v>30.19</v>
      </c>
      <c r="E6" s="27">
        <f t="shared" si="0"/>
        <v>6.1609804571050017E-2</v>
      </c>
      <c r="F6" s="355"/>
    </row>
    <row r="7" spans="1:14" x14ac:dyDescent="0.2">
      <c r="A7" s="347"/>
      <c r="B7" s="354"/>
      <c r="C7" s="27">
        <v>2.09</v>
      </c>
      <c r="D7" s="27">
        <v>26.68</v>
      </c>
      <c r="E7" s="27">
        <f t="shared" si="0"/>
        <v>7.8335832083958015E-2</v>
      </c>
      <c r="F7" s="355"/>
    </row>
    <row r="8" spans="1:14" x14ac:dyDescent="0.2">
      <c r="A8" s="347">
        <v>282</v>
      </c>
      <c r="B8" s="354" t="s">
        <v>0</v>
      </c>
      <c r="C8" s="27">
        <v>3.03</v>
      </c>
      <c r="D8" s="27">
        <v>21.97</v>
      </c>
      <c r="E8" s="27">
        <f t="shared" si="0"/>
        <v>0.13791533909877104</v>
      </c>
      <c r="F8" s="355">
        <f t="shared" ref="F8:F18" si="2">AVERAGE(E8:E12)</f>
        <v>0.13604015999201455</v>
      </c>
    </row>
    <row r="9" spans="1:14" x14ac:dyDescent="0.2">
      <c r="A9" s="347"/>
      <c r="B9" s="354"/>
      <c r="C9" s="27">
        <v>4.45</v>
      </c>
      <c r="D9" s="27">
        <v>26.99</v>
      </c>
      <c r="E9" s="27">
        <f t="shared" si="0"/>
        <v>0.1648758799555391</v>
      </c>
      <c r="F9" s="355"/>
    </row>
    <row r="10" spans="1:14" x14ac:dyDescent="0.2">
      <c r="A10" s="347"/>
      <c r="B10" s="354"/>
      <c r="C10" s="27">
        <v>4.6100000000000003</v>
      </c>
      <c r="D10" s="27">
        <v>49.62</v>
      </c>
      <c r="E10" s="27">
        <f t="shared" si="0"/>
        <v>9.2906086255542128E-2</v>
      </c>
      <c r="F10" s="355"/>
    </row>
    <row r="11" spans="1:14" x14ac:dyDescent="0.2">
      <c r="A11" s="347"/>
      <c r="B11" s="354"/>
      <c r="C11" s="27">
        <v>2.91</v>
      </c>
      <c r="D11" s="27">
        <v>21.27</v>
      </c>
      <c r="E11" s="27">
        <f t="shared" si="0"/>
        <v>0.13681241184767279</v>
      </c>
      <c r="F11" s="355"/>
    </row>
    <row r="12" spans="1:14" x14ac:dyDescent="0.2">
      <c r="A12" s="347"/>
      <c r="B12" s="354"/>
      <c r="C12" s="27">
        <v>3.71</v>
      </c>
      <c r="D12" s="27">
        <v>25.12</v>
      </c>
      <c r="E12" s="27">
        <f t="shared" si="0"/>
        <v>0.14769108280254775</v>
      </c>
      <c r="F12" s="355"/>
    </row>
    <row r="13" spans="1:14" x14ac:dyDescent="0.2">
      <c r="A13" s="347">
        <v>294</v>
      </c>
      <c r="B13" s="354" t="s">
        <v>0</v>
      </c>
      <c r="C13" s="27">
        <v>2.63</v>
      </c>
      <c r="D13" s="27">
        <v>36.659999999999997</v>
      </c>
      <c r="E13" s="27">
        <f t="shared" si="0"/>
        <v>7.1740316421167488E-2</v>
      </c>
      <c r="F13" s="355">
        <f>AVERAGE(E13:E17)</f>
        <v>9.1512478417021023E-2</v>
      </c>
    </row>
    <row r="14" spans="1:14" x14ac:dyDescent="0.2">
      <c r="A14" s="347"/>
      <c r="B14" s="354"/>
      <c r="C14" s="27">
        <v>3.51</v>
      </c>
      <c r="D14" s="27">
        <v>43.41</v>
      </c>
      <c r="E14" s="27">
        <f t="shared" si="0"/>
        <v>8.085694540428473E-2</v>
      </c>
      <c r="F14" s="355"/>
    </row>
    <row r="15" spans="1:14" x14ac:dyDescent="0.2">
      <c r="A15" s="347"/>
      <c r="B15" s="354"/>
      <c r="C15" s="27">
        <v>3</v>
      </c>
      <c r="D15" s="27">
        <v>48.16</v>
      </c>
      <c r="E15" s="27">
        <f t="shared" si="0"/>
        <v>6.2292358803986717E-2</v>
      </c>
      <c r="F15" s="355"/>
    </row>
    <row r="16" spans="1:14" x14ac:dyDescent="0.2">
      <c r="A16" s="347"/>
      <c r="B16" s="354"/>
      <c r="C16" s="27">
        <v>1.95</v>
      </c>
      <c r="D16" s="27">
        <v>28.8</v>
      </c>
      <c r="E16" s="27">
        <f t="shared" si="0"/>
        <v>6.7708333333333329E-2</v>
      </c>
      <c r="F16" s="355"/>
    </row>
    <row r="17" spans="1:6" x14ac:dyDescent="0.2">
      <c r="A17" s="347"/>
      <c r="B17" s="354"/>
      <c r="C17" s="27">
        <v>3.69</v>
      </c>
      <c r="D17" s="27">
        <v>21.09</v>
      </c>
      <c r="E17" s="27">
        <f t="shared" si="0"/>
        <v>0.17496443812233287</v>
      </c>
      <c r="F17" s="355"/>
    </row>
    <row r="18" spans="1:6" x14ac:dyDescent="0.2">
      <c r="A18" s="347">
        <v>297</v>
      </c>
      <c r="B18" s="354" t="s">
        <v>0</v>
      </c>
      <c r="C18" s="27">
        <v>4.96</v>
      </c>
      <c r="D18" s="27">
        <v>38.4</v>
      </c>
      <c r="E18" s="27">
        <f t="shared" si="0"/>
        <v>0.12916666666666668</v>
      </c>
      <c r="F18" s="355">
        <f t="shared" si="2"/>
        <v>0.12604561203460124</v>
      </c>
    </row>
    <row r="19" spans="1:6" x14ac:dyDescent="0.2">
      <c r="A19" s="347"/>
      <c r="B19" s="354"/>
      <c r="C19" s="27">
        <v>5.07</v>
      </c>
      <c r="D19" s="27">
        <v>33.380000000000003</v>
      </c>
      <c r="E19" s="27">
        <f t="shared" si="0"/>
        <v>0.1518873576992211</v>
      </c>
      <c r="F19" s="355"/>
    </row>
    <row r="20" spans="1:6" x14ac:dyDescent="0.2">
      <c r="A20" s="347"/>
      <c r="B20" s="354"/>
      <c r="C20" s="27">
        <v>2.63</v>
      </c>
      <c r="D20" s="27">
        <v>17.28</v>
      </c>
      <c r="E20" s="27">
        <f t="shared" si="0"/>
        <v>0.15219907407407407</v>
      </c>
      <c r="F20" s="355"/>
    </row>
    <row r="21" spans="1:6" x14ac:dyDescent="0.2">
      <c r="A21" s="347"/>
      <c r="B21" s="354"/>
      <c r="C21" s="27">
        <v>3.58</v>
      </c>
      <c r="D21" s="27">
        <v>41.21</v>
      </c>
      <c r="E21" s="27">
        <f t="shared" si="0"/>
        <v>8.6872118417859745E-2</v>
      </c>
      <c r="F21" s="355"/>
    </row>
    <row r="22" spans="1:6" x14ac:dyDescent="0.2">
      <c r="A22" s="347"/>
      <c r="B22" s="354"/>
      <c r="C22" s="27">
        <v>3.64</v>
      </c>
      <c r="D22" s="27">
        <v>33.06</v>
      </c>
      <c r="E22" s="27">
        <f t="shared" si="0"/>
        <v>0.11010284331518451</v>
      </c>
      <c r="F22" s="355"/>
    </row>
    <row r="23" spans="1:6" x14ac:dyDescent="0.2">
      <c r="C23" s="85"/>
      <c r="D23" s="85"/>
      <c r="E23" s="85"/>
    </row>
    <row r="24" spans="1:6" x14ac:dyDescent="0.2">
      <c r="A24" s="347">
        <v>317</v>
      </c>
      <c r="B24" s="356" t="s">
        <v>103</v>
      </c>
      <c r="C24" s="83">
        <v>4.2300000000000004</v>
      </c>
      <c r="D24" s="83">
        <v>30.25</v>
      </c>
      <c r="E24" s="27">
        <f t="shared" ref="E24:E43" si="3">C24/D24</f>
        <v>0.13983471074380166</v>
      </c>
      <c r="F24" s="355">
        <f>AVERAGE(E24:E28)</f>
        <v>0.15305264338725813</v>
      </c>
    </row>
    <row r="25" spans="1:6" x14ac:dyDescent="0.2">
      <c r="A25" s="347"/>
      <c r="B25" s="354"/>
      <c r="C25" s="83">
        <v>4.54</v>
      </c>
      <c r="D25" s="83">
        <v>20.7</v>
      </c>
      <c r="E25" s="27">
        <f t="shared" si="3"/>
        <v>0.21932367149758455</v>
      </c>
      <c r="F25" s="355"/>
    </row>
    <row r="26" spans="1:6" x14ac:dyDescent="0.2">
      <c r="A26" s="347"/>
      <c r="B26" s="354"/>
      <c r="C26" s="83">
        <v>5.42</v>
      </c>
      <c r="D26" s="83">
        <v>26.54</v>
      </c>
      <c r="E26" s="27">
        <f t="shared" si="3"/>
        <v>0.20422004521477016</v>
      </c>
      <c r="F26" s="355"/>
    </row>
    <row r="27" spans="1:6" x14ac:dyDescent="0.2">
      <c r="A27" s="347"/>
      <c r="B27" s="354"/>
      <c r="C27" s="83">
        <v>3.92</v>
      </c>
      <c r="D27" s="83">
        <v>40.17</v>
      </c>
      <c r="E27" s="27">
        <f t="shared" si="3"/>
        <v>9.7585262633806319E-2</v>
      </c>
      <c r="F27" s="355"/>
    </row>
    <row r="28" spans="1:6" x14ac:dyDescent="0.2">
      <c r="A28" s="347"/>
      <c r="B28" s="354"/>
      <c r="C28" s="83">
        <v>5.07</v>
      </c>
      <c r="D28" s="83">
        <v>48.61</v>
      </c>
      <c r="E28" s="27">
        <f t="shared" si="3"/>
        <v>0.10429952684632793</v>
      </c>
      <c r="F28" s="355"/>
    </row>
    <row r="29" spans="1:6" x14ac:dyDescent="0.2">
      <c r="A29" s="347">
        <v>326</v>
      </c>
      <c r="B29" s="356" t="s">
        <v>103</v>
      </c>
      <c r="C29" s="83">
        <v>3.92</v>
      </c>
      <c r="D29" s="83">
        <v>27.65</v>
      </c>
      <c r="E29" s="27">
        <f t="shared" si="3"/>
        <v>0.14177215189873418</v>
      </c>
      <c r="F29" s="355">
        <f>AVERAGE(E29:E33)</f>
        <v>0.15756788943224467</v>
      </c>
    </row>
    <row r="30" spans="1:6" x14ac:dyDescent="0.2">
      <c r="A30" s="347"/>
      <c r="B30" s="354"/>
      <c r="C30" s="83">
        <v>7.84</v>
      </c>
      <c r="D30" s="83">
        <v>35.590000000000003</v>
      </c>
      <c r="E30" s="27">
        <f t="shared" si="3"/>
        <v>0.22028659735880862</v>
      </c>
      <c r="F30" s="355"/>
    </row>
    <row r="31" spans="1:6" x14ac:dyDescent="0.2">
      <c r="A31" s="347"/>
      <c r="B31" s="354"/>
      <c r="C31" s="83">
        <v>5.07</v>
      </c>
      <c r="D31" s="83">
        <v>39.270000000000003</v>
      </c>
      <c r="E31" s="27">
        <f t="shared" si="3"/>
        <v>0.12910618792971734</v>
      </c>
      <c r="F31" s="355"/>
    </row>
    <row r="32" spans="1:6" x14ac:dyDescent="0.2">
      <c r="A32" s="347"/>
      <c r="B32" s="354"/>
      <c r="C32" s="83">
        <v>3.81</v>
      </c>
      <c r="D32" s="83">
        <v>28.33</v>
      </c>
      <c r="E32" s="27">
        <f t="shared" si="3"/>
        <v>0.13448641016590188</v>
      </c>
      <c r="F32" s="355"/>
    </row>
    <row r="33" spans="1:6" x14ac:dyDescent="0.2">
      <c r="A33" s="347"/>
      <c r="B33" s="354"/>
      <c r="C33" s="83">
        <v>5.07</v>
      </c>
      <c r="D33" s="83">
        <v>31.26</v>
      </c>
      <c r="E33" s="27">
        <f t="shared" si="3"/>
        <v>0.16218809980806143</v>
      </c>
      <c r="F33" s="355"/>
    </row>
    <row r="34" spans="1:6" x14ac:dyDescent="0.2">
      <c r="A34" s="347">
        <v>555</v>
      </c>
      <c r="B34" s="356" t="s">
        <v>103</v>
      </c>
      <c r="C34" s="83">
        <v>5.89</v>
      </c>
      <c r="D34" s="83">
        <v>28.56</v>
      </c>
      <c r="E34" s="27">
        <f t="shared" si="3"/>
        <v>0.20623249299719887</v>
      </c>
      <c r="F34" s="355">
        <f t="shared" ref="F34" si="4">AVERAGE(E34:E38)</f>
        <v>0.18261736557317415</v>
      </c>
    </row>
    <row r="35" spans="1:6" x14ac:dyDescent="0.2">
      <c r="A35" s="347"/>
      <c r="B35" s="354"/>
      <c r="C35" s="83">
        <v>3.71</v>
      </c>
      <c r="D35" s="83">
        <v>46.39</v>
      </c>
      <c r="E35" s="27">
        <f t="shared" si="3"/>
        <v>7.9974132356111227E-2</v>
      </c>
      <c r="F35" s="355"/>
    </row>
    <row r="36" spans="1:6" x14ac:dyDescent="0.2">
      <c r="A36" s="347"/>
      <c r="B36" s="354"/>
      <c r="C36" s="83">
        <v>5.81</v>
      </c>
      <c r="D36" s="83">
        <v>48.39</v>
      </c>
      <c r="E36" s="27">
        <f t="shared" si="3"/>
        <v>0.12006612936557139</v>
      </c>
      <c r="F36" s="355"/>
    </row>
    <row r="37" spans="1:6" x14ac:dyDescent="0.2">
      <c r="A37" s="347"/>
      <c r="B37" s="354"/>
      <c r="C37" s="83">
        <v>6.18</v>
      </c>
      <c r="D37" s="83">
        <v>18.36</v>
      </c>
      <c r="E37" s="27">
        <f t="shared" si="3"/>
        <v>0.33660130718954245</v>
      </c>
      <c r="F37" s="355"/>
    </row>
    <row r="38" spans="1:6" x14ac:dyDescent="0.2">
      <c r="A38" s="347"/>
      <c r="B38" s="354"/>
      <c r="C38" s="83">
        <v>5.6</v>
      </c>
      <c r="D38" s="83">
        <v>32.9</v>
      </c>
      <c r="E38" s="27">
        <f t="shared" si="3"/>
        <v>0.1702127659574468</v>
      </c>
      <c r="F38" s="355"/>
    </row>
    <row r="39" spans="1:6" x14ac:dyDescent="0.2">
      <c r="A39" s="347">
        <v>576</v>
      </c>
      <c r="B39" s="356" t="s">
        <v>103</v>
      </c>
      <c r="C39" s="83">
        <v>4.3</v>
      </c>
      <c r="D39" s="83">
        <v>50.66</v>
      </c>
      <c r="E39" s="27">
        <f t="shared" si="3"/>
        <v>8.4879589419660478E-2</v>
      </c>
      <c r="F39" s="355">
        <f t="shared" ref="F39" si="5">AVERAGE(E39:E43)</f>
        <v>0.14640541139112098</v>
      </c>
    </row>
    <row r="40" spans="1:6" x14ac:dyDescent="0.2">
      <c r="A40" s="347"/>
      <c r="B40" s="354"/>
      <c r="C40" s="83">
        <v>6.43</v>
      </c>
      <c r="D40" s="83">
        <v>49.47</v>
      </c>
      <c r="E40" s="27">
        <f t="shared" si="3"/>
        <v>0.12997776430159694</v>
      </c>
      <c r="F40" s="355"/>
    </row>
    <row r="41" spans="1:6" x14ac:dyDescent="0.2">
      <c r="A41" s="347"/>
      <c r="B41" s="354"/>
      <c r="C41" s="83">
        <v>6.22</v>
      </c>
      <c r="D41" s="83">
        <v>30.34</v>
      </c>
      <c r="E41" s="27">
        <f t="shared" si="3"/>
        <v>0.20500988793671721</v>
      </c>
      <c r="F41" s="355"/>
    </row>
    <row r="42" spans="1:6" x14ac:dyDescent="0.2">
      <c r="A42" s="347"/>
      <c r="B42" s="354"/>
      <c r="C42" s="83">
        <v>5.42</v>
      </c>
      <c r="D42" s="83">
        <v>36.06</v>
      </c>
      <c r="E42" s="27">
        <f t="shared" si="3"/>
        <v>0.15030504714364945</v>
      </c>
      <c r="F42" s="355"/>
    </row>
    <row r="43" spans="1:6" x14ac:dyDescent="0.2">
      <c r="A43" s="347"/>
      <c r="B43" s="354"/>
      <c r="C43" s="83">
        <v>5.55</v>
      </c>
      <c r="D43" s="83">
        <v>34.29</v>
      </c>
      <c r="E43" s="27">
        <f t="shared" si="3"/>
        <v>0.16185476815398075</v>
      </c>
      <c r="F43" s="355"/>
    </row>
  </sheetData>
  <mergeCells count="25">
    <mergeCell ref="B39:B43"/>
    <mergeCell ref="F39:F43"/>
    <mergeCell ref="B3:B7"/>
    <mergeCell ref="F3:F7"/>
    <mergeCell ref="B8:B12"/>
    <mergeCell ref="F8:F12"/>
    <mergeCell ref="B24:B28"/>
    <mergeCell ref="F24:F28"/>
    <mergeCell ref="B29:B33"/>
    <mergeCell ref="F29:F33"/>
    <mergeCell ref="B34:B38"/>
    <mergeCell ref="F34:F38"/>
    <mergeCell ref="A24:A28"/>
    <mergeCell ref="A29:A33"/>
    <mergeCell ref="A34:A38"/>
    <mergeCell ref="A39:A43"/>
    <mergeCell ref="A3:A7"/>
    <mergeCell ref="A8:A12"/>
    <mergeCell ref="A13:A17"/>
    <mergeCell ref="A18:A22"/>
    <mergeCell ref="A1:M1"/>
    <mergeCell ref="B13:B17"/>
    <mergeCell ref="F13:F17"/>
    <mergeCell ref="B18:B22"/>
    <mergeCell ref="F18:F2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4"/>
  <sheetViews>
    <sheetView workbookViewId="0">
      <selection activeCell="E2" sqref="E2:G3"/>
    </sheetView>
  </sheetViews>
  <sheetFormatPr baseColWidth="10" defaultRowHeight="15" x14ac:dyDescent="0.2"/>
  <cols>
    <col min="2" max="2" width="18.1640625" customWidth="1"/>
    <col min="3" max="3" width="17.5" customWidth="1"/>
    <col min="4" max="4" width="28.5" customWidth="1"/>
  </cols>
  <sheetData>
    <row r="1" spans="1:7" ht="17" x14ac:dyDescent="0.2">
      <c r="A1" s="337" t="s">
        <v>113</v>
      </c>
      <c r="B1" s="337"/>
      <c r="C1" s="337"/>
      <c r="D1" s="337"/>
      <c r="E1" s="337"/>
      <c r="F1" s="337"/>
    </row>
    <row r="2" spans="1:7" ht="16" thickBot="1" x14ac:dyDescent="0.25">
      <c r="A2" s="81" t="s">
        <v>1</v>
      </c>
      <c r="B2" s="81" t="s">
        <v>3</v>
      </c>
      <c r="C2" s="81" t="s">
        <v>2</v>
      </c>
      <c r="D2" s="81" t="s">
        <v>104</v>
      </c>
      <c r="E2" s="43" t="s">
        <v>28</v>
      </c>
      <c r="F2" s="43" t="s">
        <v>31</v>
      </c>
      <c r="G2" s="43" t="s">
        <v>29</v>
      </c>
    </row>
    <row r="3" spans="1:7" x14ac:dyDescent="0.2">
      <c r="A3" s="84">
        <v>314</v>
      </c>
      <c r="B3" s="84" t="s">
        <v>0</v>
      </c>
      <c r="C3" s="84" t="s">
        <v>39</v>
      </c>
      <c r="D3" s="116">
        <v>28.2</v>
      </c>
      <c r="E3" s="31">
        <f>AVERAGE(D3:D12)</f>
        <v>47.896999999999998</v>
      </c>
      <c r="F3" s="31">
        <f>STDEV(D3:D12)/SQRT(G3)</f>
        <v>4.8293974894505363</v>
      </c>
      <c r="G3" s="2">
        <f>COUNTA(D3:D12)</f>
        <v>10</v>
      </c>
    </row>
    <row r="4" spans="1:7" x14ac:dyDescent="0.2">
      <c r="A4" s="83">
        <v>261</v>
      </c>
      <c r="B4" s="83" t="s">
        <v>0</v>
      </c>
      <c r="C4" s="84" t="s">
        <v>39</v>
      </c>
      <c r="D4" s="117">
        <v>30.45</v>
      </c>
      <c r="F4" s="53"/>
      <c r="G4" s="53"/>
    </row>
    <row r="5" spans="1:7" x14ac:dyDescent="0.2">
      <c r="A5" s="83">
        <v>301</v>
      </c>
      <c r="B5" s="83" t="s">
        <v>0</v>
      </c>
      <c r="C5" s="83" t="s">
        <v>32</v>
      </c>
      <c r="D5" s="117">
        <v>32.68</v>
      </c>
      <c r="F5" s="53"/>
      <c r="G5" s="53"/>
    </row>
    <row r="6" spans="1:7" x14ac:dyDescent="0.2">
      <c r="A6" s="83">
        <v>303</v>
      </c>
      <c r="B6" s="83" t="s">
        <v>0</v>
      </c>
      <c r="C6" s="83" t="s">
        <v>32</v>
      </c>
      <c r="D6" s="117">
        <v>44.71</v>
      </c>
      <c r="F6" s="53"/>
      <c r="G6" s="53"/>
    </row>
    <row r="7" spans="1:7" x14ac:dyDescent="0.2">
      <c r="A7" s="83">
        <v>320</v>
      </c>
      <c r="B7" s="83" t="s">
        <v>0</v>
      </c>
      <c r="C7" s="83" t="s">
        <v>32</v>
      </c>
      <c r="D7" s="27">
        <v>42.67</v>
      </c>
      <c r="F7" s="53"/>
      <c r="G7" s="53"/>
    </row>
    <row r="8" spans="1:7" x14ac:dyDescent="0.2">
      <c r="A8" s="83">
        <v>294</v>
      </c>
      <c r="B8" s="83" t="s">
        <v>0</v>
      </c>
      <c r="C8" s="83" t="s">
        <v>39</v>
      </c>
      <c r="D8" s="27">
        <v>55.6</v>
      </c>
      <c r="F8" s="53"/>
      <c r="G8" s="53"/>
    </row>
    <row r="9" spans="1:7" x14ac:dyDescent="0.2">
      <c r="A9" s="83">
        <v>276</v>
      </c>
      <c r="B9" s="83" t="s">
        <v>0</v>
      </c>
      <c r="C9" s="83" t="s">
        <v>39</v>
      </c>
      <c r="D9" s="27">
        <v>55.65</v>
      </c>
      <c r="F9" s="53"/>
      <c r="G9" s="53"/>
    </row>
    <row r="10" spans="1:7" x14ac:dyDescent="0.2">
      <c r="A10" s="83">
        <v>278</v>
      </c>
      <c r="B10" s="83" t="s">
        <v>0</v>
      </c>
      <c r="C10" s="83" t="s">
        <v>39</v>
      </c>
      <c r="D10" s="27">
        <v>75.069999999999993</v>
      </c>
      <c r="F10" s="53"/>
      <c r="G10" s="53"/>
    </row>
    <row r="11" spans="1:7" x14ac:dyDescent="0.2">
      <c r="A11" s="83">
        <v>251</v>
      </c>
      <c r="B11" s="83" t="s">
        <v>0</v>
      </c>
      <c r="C11" s="83" t="s">
        <v>39</v>
      </c>
      <c r="D11" s="27">
        <v>49.38</v>
      </c>
      <c r="F11" s="53"/>
      <c r="G11" s="53"/>
    </row>
    <row r="12" spans="1:7" x14ac:dyDescent="0.2">
      <c r="A12" s="83">
        <v>297</v>
      </c>
      <c r="B12" s="83" t="s">
        <v>0</v>
      </c>
      <c r="C12" s="83" t="s">
        <v>39</v>
      </c>
      <c r="D12" s="27">
        <v>64.56</v>
      </c>
    </row>
    <row r="13" spans="1:7" x14ac:dyDescent="0.2">
      <c r="B13" s="3"/>
      <c r="C13" s="3"/>
      <c r="D13" s="3"/>
    </row>
    <row r="14" spans="1:7" ht="17" x14ac:dyDescent="0.2">
      <c r="A14" s="83">
        <v>326</v>
      </c>
      <c r="B14" s="108" t="s">
        <v>38</v>
      </c>
      <c r="C14" s="59" t="s">
        <v>39</v>
      </c>
      <c r="D14" s="83">
        <v>57.46</v>
      </c>
      <c r="E14" s="31">
        <f>AVERAGE(D14:D24)</f>
        <v>71.319090909090903</v>
      </c>
      <c r="F14" s="31">
        <f>STDEV(D14:D24)/SQRT(G14)</f>
        <v>3.9724461102919308</v>
      </c>
      <c r="G14" s="2">
        <f>COUNTA(D14:D24)</f>
        <v>11</v>
      </c>
    </row>
    <row r="15" spans="1:7" ht="17" x14ac:dyDescent="0.2">
      <c r="A15" s="83">
        <v>324</v>
      </c>
      <c r="B15" s="108" t="s">
        <v>38</v>
      </c>
      <c r="C15" s="59" t="s">
        <v>39</v>
      </c>
      <c r="D15" s="83">
        <v>70.67</v>
      </c>
    </row>
    <row r="16" spans="1:7" ht="17" x14ac:dyDescent="0.2">
      <c r="A16" s="83">
        <v>306</v>
      </c>
      <c r="B16" s="108" t="s">
        <v>38</v>
      </c>
      <c r="C16" s="59" t="s">
        <v>32</v>
      </c>
      <c r="D16" s="83">
        <v>65.73</v>
      </c>
    </row>
    <row r="17" spans="1:4" ht="17" x14ac:dyDescent="0.2">
      <c r="A17" s="83">
        <v>309</v>
      </c>
      <c r="B17" s="108" t="s">
        <v>38</v>
      </c>
      <c r="C17" s="59" t="s">
        <v>32</v>
      </c>
      <c r="D17" s="83">
        <v>84.05</v>
      </c>
    </row>
    <row r="18" spans="1:4" ht="17" x14ac:dyDescent="0.2">
      <c r="A18" s="83">
        <v>291</v>
      </c>
      <c r="B18" s="108" t="s">
        <v>38</v>
      </c>
      <c r="C18" s="119" t="s">
        <v>39</v>
      </c>
      <c r="D18" s="83">
        <v>66.44</v>
      </c>
    </row>
    <row r="19" spans="1:4" ht="17" x14ac:dyDescent="0.2">
      <c r="A19" s="83">
        <v>252</v>
      </c>
      <c r="B19" s="108" t="s">
        <v>38</v>
      </c>
      <c r="C19" s="119" t="s">
        <v>39</v>
      </c>
      <c r="D19" s="83">
        <v>94.17</v>
      </c>
    </row>
    <row r="20" spans="1:4" ht="17" x14ac:dyDescent="0.2">
      <c r="A20" s="83">
        <v>304</v>
      </c>
      <c r="B20" s="108" t="s">
        <v>38</v>
      </c>
      <c r="C20" s="119" t="s">
        <v>39</v>
      </c>
      <c r="D20" s="83">
        <v>82.08</v>
      </c>
    </row>
    <row r="21" spans="1:4" ht="17" x14ac:dyDescent="0.2">
      <c r="A21" s="83">
        <v>317</v>
      </c>
      <c r="B21" s="108" t="s">
        <v>38</v>
      </c>
      <c r="C21" s="119" t="s">
        <v>39</v>
      </c>
      <c r="D21" s="83">
        <v>76.88</v>
      </c>
    </row>
    <row r="22" spans="1:4" ht="17" x14ac:dyDescent="0.2">
      <c r="A22" s="83">
        <v>287</v>
      </c>
      <c r="B22" s="108" t="s">
        <v>38</v>
      </c>
      <c r="C22" s="119" t="s">
        <v>32</v>
      </c>
      <c r="D22" s="83">
        <v>77.88</v>
      </c>
    </row>
    <row r="23" spans="1:4" ht="17" x14ac:dyDescent="0.2">
      <c r="A23" s="83">
        <v>318</v>
      </c>
      <c r="B23" s="108" t="s">
        <v>38</v>
      </c>
      <c r="C23" s="119" t="s">
        <v>32</v>
      </c>
      <c r="D23" s="83">
        <v>49.4</v>
      </c>
    </row>
    <row r="24" spans="1:4" ht="17" x14ac:dyDescent="0.2">
      <c r="A24" s="83">
        <v>289</v>
      </c>
      <c r="B24" s="108" t="s">
        <v>38</v>
      </c>
      <c r="C24" s="119" t="s">
        <v>32</v>
      </c>
      <c r="D24" s="83">
        <v>59.75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workbookViewId="0">
      <selection activeCell="E2" sqref="E2:G3"/>
    </sheetView>
  </sheetViews>
  <sheetFormatPr baseColWidth="10" defaultRowHeight="15" x14ac:dyDescent="0.2"/>
  <cols>
    <col min="2" max="3" width="19.33203125" customWidth="1"/>
    <col min="4" max="4" width="29" customWidth="1"/>
  </cols>
  <sheetData>
    <row r="1" spans="1:7" ht="17" x14ac:dyDescent="0.2">
      <c r="A1" s="337" t="s">
        <v>116</v>
      </c>
      <c r="B1" s="337"/>
      <c r="C1" s="337"/>
      <c r="D1" s="337"/>
      <c r="E1" s="337"/>
      <c r="F1" s="74"/>
    </row>
    <row r="2" spans="1:7" ht="16" thickBot="1" x14ac:dyDescent="0.25">
      <c r="A2" s="81" t="s">
        <v>1</v>
      </c>
      <c r="B2" s="81" t="s">
        <v>3</v>
      </c>
      <c r="C2" s="81" t="s">
        <v>2</v>
      </c>
      <c r="D2" s="81" t="s">
        <v>112</v>
      </c>
      <c r="E2" s="43" t="s">
        <v>28</v>
      </c>
      <c r="F2" s="43" t="s">
        <v>31</v>
      </c>
      <c r="G2" s="43" t="s">
        <v>29</v>
      </c>
    </row>
    <row r="3" spans="1:7" x14ac:dyDescent="0.2">
      <c r="A3" s="84">
        <v>314</v>
      </c>
      <c r="B3" s="84" t="s">
        <v>0</v>
      </c>
      <c r="C3" s="84" t="s">
        <v>39</v>
      </c>
      <c r="D3" s="84">
        <v>36.33</v>
      </c>
      <c r="E3" s="31">
        <f>AVERAGE(D3:D12)</f>
        <v>39.236666666666672</v>
      </c>
      <c r="F3" s="31">
        <f>STDEV(D3:D12)/SQRT(G3)</f>
        <v>2.3178653972998498</v>
      </c>
      <c r="G3" s="2">
        <f>COUNTA(D3:D12)</f>
        <v>10</v>
      </c>
    </row>
    <row r="4" spans="1:7" x14ac:dyDescent="0.2">
      <c r="A4" s="83">
        <v>261</v>
      </c>
      <c r="B4" s="83" t="s">
        <v>0</v>
      </c>
      <c r="C4" s="84" t="s">
        <v>39</v>
      </c>
      <c r="D4" s="83">
        <v>26.86</v>
      </c>
      <c r="F4" s="53"/>
    </row>
    <row r="5" spans="1:7" x14ac:dyDescent="0.2">
      <c r="A5" s="50">
        <v>301</v>
      </c>
      <c r="B5" s="50" t="s">
        <v>0</v>
      </c>
      <c r="C5" s="50" t="s">
        <v>32</v>
      </c>
      <c r="D5" s="50" t="s">
        <v>114</v>
      </c>
      <c r="E5" s="120" t="s">
        <v>115</v>
      </c>
      <c r="F5" s="53"/>
    </row>
    <row r="6" spans="1:7" x14ac:dyDescent="0.2">
      <c r="A6" s="83">
        <v>303</v>
      </c>
      <c r="B6" s="83" t="s">
        <v>0</v>
      </c>
      <c r="C6" s="83" t="s">
        <v>32</v>
      </c>
      <c r="D6" s="83">
        <v>51.45</v>
      </c>
      <c r="E6" s="3"/>
      <c r="F6" s="53"/>
    </row>
    <row r="7" spans="1:7" x14ac:dyDescent="0.2">
      <c r="A7" s="83">
        <v>320</v>
      </c>
      <c r="B7" s="83" t="s">
        <v>0</v>
      </c>
      <c r="C7" s="83" t="s">
        <v>32</v>
      </c>
      <c r="D7" s="27">
        <v>30.4</v>
      </c>
      <c r="E7" s="3"/>
      <c r="F7" s="53"/>
    </row>
    <row r="8" spans="1:7" x14ac:dyDescent="0.2">
      <c r="A8" s="83">
        <v>294</v>
      </c>
      <c r="B8" s="83" t="s">
        <v>0</v>
      </c>
      <c r="C8" s="83" t="s">
        <v>39</v>
      </c>
      <c r="D8" s="83">
        <v>42.64</v>
      </c>
      <c r="E8" s="3"/>
      <c r="F8" s="53"/>
    </row>
    <row r="9" spans="1:7" x14ac:dyDescent="0.2">
      <c r="A9" s="83">
        <v>276</v>
      </c>
      <c r="B9" s="83" t="s">
        <v>0</v>
      </c>
      <c r="C9" s="83" t="s">
        <v>39</v>
      </c>
      <c r="D9" s="83">
        <v>41.49</v>
      </c>
      <c r="E9" s="3"/>
      <c r="F9" s="53"/>
    </row>
    <row r="10" spans="1:7" x14ac:dyDescent="0.2">
      <c r="A10" s="83">
        <v>278</v>
      </c>
      <c r="B10" s="83" t="s">
        <v>0</v>
      </c>
      <c r="C10" s="83" t="s">
        <v>39</v>
      </c>
      <c r="D10" s="83">
        <v>38.93</v>
      </c>
      <c r="E10" s="3"/>
      <c r="F10" s="53"/>
    </row>
    <row r="11" spans="1:7" x14ac:dyDescent="0.2">
      <c r="A11" s="83">
        <v>251</v>
      </c>
      <c r="B11" s="83" t="s">
        <v>0</v>
      </c>
      <c r="C11" s="83" t="s">
        <v>39</v>
      </c>
      <c r="D11" s="83">
        <v>43.67</v>
      </c>
      <c r="E11" s="3"/>
      <c r="F11" s="53"/>
    </row>
    <row r="12" spans="1:7" x14ac:dyDescent="0.2">
      <c r="A12" s="83">
        <v>297</v>
      </c>
      <c r="B12" s="83" t="s">
        <v>0</v>
      </c>
      <c r="C12" s="83" t="s">
        <v>39</v>
      </c>
      <c r="D12" s="83">
        <v>41.36</v>
      </c>
      <c r="E12" s="3"/>
      <c r="F12" s="53"/>
    </row>
    <row r="13" spans="1:7" x14ac:dyDescent="0.2">
      <c r="B13" s="3"/>
      <c r="C13" s="3"/>
      <c r="D13" s="3"/>
      <c r="E13" s="3"/>
      <c r="F13" s="3"/>
      <c r="G13" s="53"/>
    </row>
    <row r="14" spans="1:7" ht="17" x14ac:dyDescent="0.2">
      <c r="A14" s="83">
        <v>326</v>
      </c>
      <c r="B14" s="118" t="s">
        <v>38</v>
      </c>
      <c r="C14" s="59" t="s">
        <v>39</v>
      </c>
      <c r="D14" s="83">
        <v>58.18</v>
      </c>
      <c r="E14" s="31">
        <f>AVERAGE(D14:D24)</f>
        <v>54.58</v>
      </c>
      <c r="F14" s="31">
        <f>STDEV(D14:D24)/SQRT(G14)</f>
        <v>1.7476139577877503</v>
      </c>
      <c r="G14" s="2">
        <f>COUNTA(D14:D24)</f>
        <v>11</v>
      </c>
    </row>
    <row r="15" spans="1:7" ht="17" x14ac:dyDescent="0.2">
      <c r="A15" s="83">
        <v>324</v>
      </c>
      <c r="B15" s="118" t="s">
        <v>38</v>
      </c>
      <c r="C15" s="59" t="s">
        <v>39</v>
      </c>
      <c r="D15" s="83">
        <v>59.07</v>
      </c>
      <c r="E15" s="53"/>
      <c r="F15" s="3"/>
    </row>
    <row r="16" spans="1:7" ht="17" x14ac:dyDescent="0.2">
      <c r="A16" s="83">
        <v>306</v>
      </c>
      <c r="B16" s="118" t="s">
        <v>38</v>
      </c>
      <c r="C16" s="59" t="s">
        <v>32</v>
      </c>
      <c r="D16" s="83">
        <v>57.18</v>
      </c>
      <c r="E16" s="53"/>
      <c r="F16" s="3"/>
    </row>
    <row r="17" spans="1:6" ht="17" x14ac:dyDescent="0.2">
      <c r="A17" s="83">
        <v>309</v>
      </c>
      <c r="B17" s="118" t="s">
        <v>38</v>
      </c>
      <c r="C17" s="59" t="s">
        <v>32</v>
      </c>
      <c r="D17" s="83">
        <v>67.94</v>
      </c>
      <c r="E17" s="53"/>
      <c r="F17" s="3"/>
    </row>
    <row r="18" spans="1:6" ht="17" x14ac:dyDescent="0.2">
      <c r="A18" s="83">
        <v>291</v>
      </c>
      <c r="B18" s="118" t="s">
        <v>38</v>
      </c>
      <c r="C18" s="119" t="s">
        <v>39</v>
      </c>
      <c r="D18" s="27">
        <v>53.43</v>
      </c>
      <c r="E18" s="53"/>
    </row>
    <row r="19" spans="1:6" ht="17" x14ac:dyDescent="0.2">
      <c r="A19" s="83">
        <v>252</v>
      </c>
      <c r="B19" s="118" t="s">
        <v>38</v>
      </c>
      <c r="C19" s="119" t="s">
        <v>39</v>
      </c>
      <c r="D19" s="27">
        <v>50.01</v>
      </c>
      <c r="E19" s="53"/>
    </row>
    <row r="20" spans="1:6" ht="17" x14ac:dyDescent="0.2">
      <c r="A20" s="83">
        <v>304</v>
      </c>
      <c r="B20" s="118" t="s">
        <v>38</v>
      </c>
      <c r="C20" s="119" t="s">
        <v>39</v>
      </c>
      <c r="D20" s="27">
        <v>50.3</v>
      </c>
      <c r="E20" s="53"/>
    </row>
    <row r="21" spans="1:6" ht="17" x14ac:dyDescent="0.2">
      <c r="A21" s="83">
        <v>317</v>
      </c>
      <c r="B21" s="118" t="s">
        <v>38</v>
      </c>
      <c r="C21" s="119" t="s">
        <v>39</v>
      </c>
      <c r="D21" s="27">
        <v>52.49</v>
      </c>
      <c r="E21" s="53"/>
    </row>
    <row r="22" spans="1:6" ht="17" x14ac:dyDescent="0.2">
      <c r="A22" s="83">
        <v>287</v>
      </c>
      <c r="B22" s="118" t="s">
        <v>38</v>
      </c>
      <c r="C22" s="119" t="s">
        <v>32</v>
      </c>
      <c r="D22" s="27">
        <v>54.07</v>
      </c>
      <c r="E22" s="53"/>
    </row>
    <row r="23" spans="1:6" ht="17" x14ac:dyDescent="0.2">
      <c r="A23" s="83">
        <v>318</v>
      </c>
      <c r="B23" s="118" t="s">
        <v>38</v>
      </c>
      <c r="C23" s="119" t="s">
        <v>32</v>
      </c>
      <c r="D23" s="27">
        <v>50.71</v>
      </c>
      <c r="E23" s="53"/>
    </row>
    <row r="24" spans="1:6" ht="17" x14ac:dyDescent="0.2">
      <c r="A24" s="83">
        <v>289</v>
      </c>
      <c r="B24" s="118" t="s">
        <v>38</v>
      </c>
      <c r="C24" s="119" t="s">
        <v>32</v>
      </c>
      <c r="D24" s="27">
        <v>47</v>
      </c>
      <c r="E24" s="53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55"/>
  <sheetViews>
    <sheetView topLeftCell="A10" workbookViewId="0">
      <selection activeCell="K29" sqref="K29"/>
    </sheetView>
  </sheetViews>
  <sheetFormatPr baseColWidth="10" defaultRowHeight="15" x14ac:dyDescent="0.2"/>
  <cols>
    <col min="3" max="3" width="22.33203125" customWidth="1"/>
    <col min="6" max="6" width="21.83203125" customWidth="1"/>
    <col min="7" max="7" width="16" customWidth="1"/>
    <col min="8" max="8" width="29.1640625" customWidth="1"/>
  </cols>
  <sheetData>
    <row r="1" spans="1:11" ht="17" x14ac:dyDescent="0.2">
      <c r="A1" s="337" t="s">
        <v>121</v>
      </c>
      <c r="B1" s="337"/>
      <c r="C1" s="337"/>
      <c r="D1" s="337"/>
      <c r="E1" s="337"/>
      <c r="F1" s="337"/>
      <c r="G1" s="337"/>
      <c r="H1" s="337"/>
    </row>
    <row r="2" spans="1:11" ht="18" thickBot="1" x14ac:dyDescent="0.25">
      <c r="A2" s="81" t="s">
        <v>96</v>
      </c>
      <c r="B2" s="81" t="s">
        <v>117</v>
      </c>
      <c r="C2" s="81" t="s">
        <v>3</v>
      </c>
      <c r="D2" s="81" t="s">
        <v>97</v>
      </c>
      <c r="E2" s="81" t="s">
        <v>62</v>
      </c>
      <c r="F2" s="81" t="s">
        <v>118</v>
      </c>
      <c r="G2" s="81" t="s">
        <v>119</v>
      </c>
      <c r="H2" s="81" t="s">
        <v>120</v>
      </c>
      <c r="I2" s="43" t="s">
        <v>28</v>
      </c>
      <c r="J2" s="43" t="s">
        <v>31</v>
      </c>
      <c r="K2" s="43" t="s">
        <v>29</v>
      </c>
    </row>
    <row r="3" spans="1:11" x14ac:dyDescent="0.2">
      <c r="A3" s="84">
        <v>763</v>
      </c>
      <c r="B3" s="84">
        <v>1</v>
      </c>
      <c r="C3" s="84" t="s">
        <v>0</v>
      </c>
      <c r="D3" s="84" t="s">
        <v>32</v>
      </c>
      <c r="E3" s="84">
        <v>35.299999999999997</v>
      </c>
      <c r="F3" s="84">
        <v>1194.9100000000001</v>
      </c>
      <c r="G3" s="84">
        <v>372.12</v>
      </c>
      <c r="H3" s="41">
        <f t="shared" ref="H3:H18" si="0">F3/G3</f>
        <v>3.2110878211329679</v>
      </c>
      <c r="I3" s="31">
        <f>AVERAGE(H3:H18)</f>
        <v>5.4173618329510189</v>
      </c>
      <c r="J3" s="31">
        <f>STDEV(H3:H18)/SQRT(K3)</f>
        <v>0.529029033013932</v>
      </c>
      <c r="K3" s="2">
        <f>COUNTA(H3:H18)</f>
        <v>16</v>
      </c>
    </row>
    <row r="4" spans="1:11" x14ac:dyDescent="0.2">
      <c r="A4" s="83">
        <v>763</v>
      </c>
      <c r="B4" s="83">
        <v>2</v>
      </c>
      <c r="C4" s="83" t="s">
        <v>0</v>
      </c>
      <c r="D4" s="83" t="s">
        <v>32</v>
      </c>
      <c r="E4" s="83">
        <v>35.299999999999997</v>
      </c>
      <c r="F4" s="83">
        <v>1290.96</v>
      </c>
      <c r="G4" s="83">
        <v>324.06</v>
      </c>
      <c r="H4" s="27">
        <f t="shared" si="0"/>
        <v>3.9837067209775969</v>
      </c>
    </row>
    <row r="5" spans="1:11" x14ac:dyDescent="0.2">
      <c r="A5" s="83">
        <v>763</v>
      </c>
      <c r="B5" s="83">
        <v>3</v>
      </c>
      <c r="C5" s="83" t="s">
        <v>0</v>
      </c>
      <c r="D5" s="83" t="s">
        <v>32</v>
      </c>
      <c r="E5" s="83">
        <v>35.299999999999997</v>
      </c>
      <c r="F5" s="83">
        <v>977.06</v>
      </c>
      <c r="G5" s="83">
        <v>258.22000000000003</v>
      </c>
      <c r="H5" s="27">
        <f t="shared" si="0"/>
        <v>3.7838277437843693</v>
      </c>
    </row>
    <row r="6" spans="1:11" x14ac:dyDescent="0.2">
      <c r="A6" s="83">
        <v>763</v>
      </c>
      <c r="B6" s="83">
        <v>4</v>
      </c>
      <c r="C6" s="83" t="s">
        <v>0</v>
      </c>
      <c r="D6" s="83" t="s">
        <v>32</v>
      </c>
      <c r="E6" s="83">
        <v>35.299999999999997</v>
      </c>
      <c r="F6" s="83">
        <v>2031.72</v>
      </c>
      <c r="G6" s="83">
        <v>262.27</v>
      </c>
      <c r="H6" s="27">
        <f t="shared" si="0"/>
        <v>7.7466732756319834</v>
      </c>
    </row>
    <row r="7" spans="1:11" x14ac:dyDescent="0.2">
      <c r="A7" s="83">
        <v>807</v>
      </c>
      <c r="B7" s="83">
        <v>1</v>
      </c>
      <c r="C7" s="83" t="s">
        <v>0</v>
      </c>
      <c r="D7" s="83" t="s">
        <v>32</v>
      </c>
      <c r="E7" s="83">
        <v>32.700000000000003</v>
      </c>
      <c r="F7" s="83">
        <v>2870.23</v>
      </c>
      <c r="G7" s="83">
        <v>479.8</v>
      </c>
      <c r="H7" s="27">
        <f t="shared" si="0"/>
        <v>5.9821383909962487</v>
      </c>
    </row>
    <row r="8" spans="1:11" x14ac:dyDescent="0.2">
      <c r="A8" s="83">
        <v>807</v>
      </c>
      <c r="B8" s="83">
        <v>2</v>
      </c>
      <c r="C8" s="83" t="s">
        <v>0</v>
      </c>
      <c r="D8" s="83" t="s">
        <v>32</v>
      </c>
      <c r="E8" s="83">
        <v>32.700000000000003</v>
      </c>
      <c r="F8" s="83">
        <v>2591.8200000000002</v>
      </c>
      <c r="G8" s="83">
        <v>307.52999999999997</v>
      </c>
      <c r="H8" s="27">
        <f t="shared" si="0"/>
        <v>8.4278606965174134</v>
      </c>
    </row>
    <row r="9" spans="1:11" x14ac:dyDescent="0.2">
      <c r="A9" s="83">
        <v>807</v>
      </c>
      <c r="B9" s="83">
        <v>3</v>
      </c>
      <c r="C9" s="83" t="s">
        <v>0</v>
      </c>
      <c r="D9" s="83" t="s">
        <v>32</v>
      </c>
      <c r="E9" s="83">
        <v>32.700000000000003</v>
      </c>
      <c r="F9" s="83">
        <v>803.1</v>
      </c>
      <c r="G9" s="83">
        <v>270.52</v>
      </c>
      <c r="H9" s="27">
        <f t="shared" si="0"/>
        <v>2.9687268963477749</v>
      </c>
    </row>
    <row r="10" spans="1:11" x14ac:dyDescent="0.2">
      <c r="A10" s="83">
        <v>807</v>
      </c>
      <c r="B10" s="83">
        <v>4</v>
      </c>
      <c r="C10" s="83" t="s">
        <v>0</v>
      </c>
      <c r="D10" s="83" t="s">
        <v>32</v>
      </c>
      <c r="E10" s="83">
        <v>32.700000000000003</v>
      </c>
      <c r="F10" s="83">
        <v>1830.15</v>
      </c>
      <c r="G10" s="83">
        <v>306.76</v>
      </c>
      <c r="H10" s="27">
        <f t="shared" si="0"/>
        <v>5.9660646759681839</v>
      </c>
    </row>
    <row r="11" spans="1:11" x14ac:dyDescent="0.2">
      <c r="A11" s="83">
        <v>836</v>
      </c>
      <c r="B11" s="83">
        <v>1</v>
      </c>
      <c r="C11" s="83" t="s">
        <v>0</v>
      </c>
      <c r="D11" s="83" t="s">
        <v>32</v>
      </c>
      <c r="E11" s="83">
        <v>29.9</v>
      </c>
      <c r="F11" s="83">
        <v>3250</v>
      </c>
      <c r="G11" s="83">
        <v>429.14</v>
      </c>
      <c r="H11" s="27">
        <f t="shared" si="0"/>
        <v>7.5732861070979167</v>
      </c>
    </row>
    <row r="12" spans="1:11" x14ac:dyDescent="0.2">
      <c r="A12" s="83">
        <v>836</v>
      </c>
      <c r="B12" s="83">
        <v>2</v>
      </c>
      <c r="C12" s="83" t="s">
        <v>0</v>
      </c>
      <c r="D12" s="83" t="s">
        <v>32</v>
      </c>
      <c r="E12" s="83">
        <v>29.9</v>
      </c>
      <c r="F12" s="83">
        <v>1551.34</v>
      </c>
      <c r="G12" s="83">
        <v>296.35000000000002</v>
      </c>
      <c r="H12" s="27">
        <f t="shared" si="0"/>
        <v>5.2348236882065118</v>
      </c>
    </row>
    <row r="13" spans="1:11" x14ac:dyDescent="0.2">
      <c r="A13" s="83">
        <v>836</v>
      </c>
      <c r="B13" s="83">
        <v>3</v>
      </c>
      <c r="C13" s="83" t="s">
        <v>0</v>
      </c>
      <c r="D13" s="83" t="s">
        <v>32</v>
      </c>
      <c r="E13" s="83">
        <v>29.9</v>
      </c>
      <c r="F13" s="83">
        <v>877.17</v>
      </c>
      <c r="G13" s="83">
        <v>333.81</v>
      </c>
      <c r="H13" s="27">
        <f t="shared" si="0"/>
        <v>2.6277523141907073</v>
      </c>
    </row>
    <row r="14" spans="1:11" x14ac:dyDescent="0.2">
      <c r="A14" s="83">
        <v>836</v>
      </c>
      <c r="B14" s="83">
        <v>4</v>
      </c>
      <c r="C14" s="83" t="s">
        <v>0</v>
      </c>
      <c r="D14" s="83" t="s">
        <v>32</v>
      </c>
      <c r="E14" s="83">
        <v>29.9</v>
      </c>
      <c r="F14" s="83">
        <v>1466.05</v>
      </c>
      <c r="G14" s="83">
        <v>236.9</v>
      </c>
      <c r="H14" s="27">
        <f t="shared" si="0"/>
        <v>6.1884761502743775</v>
      </c>
    </row>
    <row r="15" spans="1:11" x14ac:dyDescent="0.2">
      <c r="A15" s="83">
        <v>846</v>
      </c>
      <c r="B15" s="83">
        <v>1</v>
      </c>
      <c r="C15" s="83" t="s">
        <v>0</v>
      </c>
      <c r="D15" s="83" t="s">
        <v>32</v>
      </c>
      <c r="E15" s="83">
        <v>30.9</v>
      </c>
      <c r="F15" s="83">
        <v>1457.59</v>
      </c>
      <c r="G15" s="83">
        <v>447.08</v>
      </c>
      <c r="H15" s="27">
        <f t="shared" si="0"/>
        <v>3.2602442515880825</v>
      </c>
    </row>
    <row r="16" spans="1:11" x14ac:dyDescent="0.2">
      <c r="A16" s="83">
        <v>846</v>
      </c>
      <c r="B16" s="83">
        <v>2</v>
      </c>
      <c r="C16" s="83" t="s">
        <v>0</v>
      </c>
      <c r="D16" s="83" t="s">
        <v>32</v>
      </c>
      <c r="E16" s="83">
        <v>30.9</v>
      </c>
      <c r="F16" s="83">
        <v>4111.96</v>
      </c>
      <c r="G16" s="83">
        <v>425.44</v>
      </c>
      <c r="H16" s="27">
        <f t="shared" si="0"/>
        <v>9.6651936818352766</v>
      </c>
    </row>
    <row r="17" spans="1:11" x14ac:dyDescent="0.2">
      <c r="A17" s="83">
        <v>846</v>
      </c>
      <c r="B17" s="83">
        <v>3</v>
      </c>
      <c r="C17" s="83" t="s">
        <v>0</v>
      </c>
      <c r="D17" s="83" t="s">
        <v>32</v>
      </c>
      <c r="E17" s="83">
        <v>30.9</v>
      </c>
      <c r="F17" s="83">
        <v>1862.38</v>
      </c>
      <c r="G17" s="83">
        <v>407.28</v>
      </c>
      <c r="H17" s="27">
        <f t="shared" si="0"/>
        <v>4.572726379886074</v>
      </c>
    </row>
    <row r="18" spans="1:11" x14ac:dyDescent="0.2">
      <c r="A18" s="83">
        <v>846</v>
      </c>
      <c r="B18" s="83">
        <v>4</v>
      </c>
      <c r="C18" s="83" t="s">
        <v>0</v>
      </c>
      <c r="D18" s="83" t="s">
        <v>32</v>
      </c>
      <c r="E18" s="83">
        <v>30.9</v>
      </c>
      <c r="F18" s="83">
        <v>1482.54</v>
      </c>
      <c r="G18" s="83">
        <v>270.27999999999997</v>
      </c>
      <c r="H18" s="27">
        <f t="shared" si="0"/>
        <v>5.4852005327808202</v>
      </c>
    </row>
    <row r="20" spans="1:11" ht="17" x14ac:dyDescent="0.2">
      <c r="A20" s="83">
        <v>294</v>
      </c>
      <c r="B20" s="83">
        <v>1</v>
      </c>
      <c r="C20" s="118" t="s">
        <v>38</v>
      </c>
      <c r="D20" s="83" t="s">
        <v>32</v>
      </c>
      <c r="E20" s="83">
        <v>35.299999999999997</v>
      </c>
      <c r="F20" s="83">
        <v>4152.63</v>
      </c>
      <c r="G20" s="83">
        <v>469.26</v>
      </c>
      <c r="H20" s="27">
        <f t="shared" ref="H20:H55" si="1">F20/G20</f>
        <v>8.8493159442526537</v>
      </c>
      <c r="I20" s="31">
        <f>AVERAGE(H20:H55)</f>
        <v>6.8888085237935694</v>
      </c>
      <c r="J20" s="31">
        <f>STDEV(H20:H55)/SQRT(K20)</f>
        <v>0.70606226716447262</v>
      </c>
      <c r="K20" s="2">
        <f>COUNTA(H20:H55)</f>
        <v>36</v>
      </c>
    </row>
    <row r="21" spans="1:11" ht="17" x14ac:dyDescent="0.2">
      <c r="A21" s="83">
        <v>294</v>
      </c>
      <c r="B21" s="83">
        <v>2</v>
      </c>
      <c r="C21" s="118" t="s">
        <v>38</v>
      </c>
      <c r="D21" s="83" t="s">
        <v>32</v>
      </c>
      <c r="E21" s="83">
        <v>35.299999999999997</v>
      </c>
      <c r="F21" s="83">
        <v>3155.03</v>
      </c>
      <c r="G21" s="83">
        <v>426.85</v>
      </c>
      <c r="H21" s="27">
        <f t="shared" si="1"/>
        <v>7.3914255593299751</v>
      </c>
    </row>
    <row r="22" spans="1:11" ht="17" x14ac:dyDescent="0.2">
      <c r="A22" s="83">
        <v>294</v>
      </c>
      <c r="B22" s="83">
        <v>3</v>
      </c>
      <c r="C22" s="118" t="s">
        <v>38</v>
      </c>
      <c r="D22" s="83" t="s">
        <v>32</v>
      </c>
      <c r="E22" s="83">
        <v>35.299999999999997</v>
      </c>
      <c r="F22" s="83">
        <v>3416.38</v>
      </c>
      <c r="G22" s="83">
        <v>358.02</v>
      </c>
      <c r="H22" s="27">
        <f t="shared" si="1"/>
        <v>9.5424277973297595</v>
      </c>
    </row>
    <row r="23" spans="1:11" ht="17" x14ac:dyDescent="0.2">
      <c r="A23" s="50">
        <v>294</v>
      </c>
      <c r="B23" s="50">
        <v>4</v>
      </c>
      <c r="C23" s="324" t="s">
        <v>587</v>
      </c>
      <c r="D23" s="50" t="s">
        <v>32</v>
      </c>
      <c r="E23" s="50">
        <v>35.299999999999997</v>
      </c>
      <c r="F23" s="50">
        <v>10865.38</v>
      </c>
      <c r="G23" s="50">
        <v>384.43</v>
      </c>
      <c r="H23" s="51">
        <f t="shared" si="1"/>
        <v>28.263611060531172</v>
      </c>
      <c r="I23" s="52" t="s">
        <v>81</v>
      </c>
    </row>
    <row r="24" spans="1:11" ht="17" x14ac:dyDescent="0.2">
      <c r="A24" s="83">
        <v>565</v>
      </c>
      <c r="B24" s="83">
        <v>1</v>
      </c>
      <c r="C24" s="118" t="s">
        <v>38</v>
      </c>
      <c r="D24" s="83" t="s">
        <v>32</v>
      </c>
      <c r="E24" s="83">
        <v>28.4</v>
      </c>
      <c r="F24" s="83">
        <v>4784.59</v>
      </c>
      <c r="G24" s="83">
        <v>682.28</v>
      </c>
      <c r="H24" s="27">
        <f t="shared" si="1"/>
        <v>7.0126487659025623</v>
      </c>
    </row>
    <row r="25" spans="1:11" ht="17" x14ac:dyDescent="0.2">
      <c r="A25" s="83">
        <v>565</v>
      </c>
      <c r="B25" s="83">
        <v>2</v>
      </c>
      <c r="C25" s="118" t="s">
        <v>38</v>
      </c>
      <c r="D25" s="83" t="s">
        <v>32</v>
      </c>
      <c r="E25" s="83">
        <v>28.4</v>
      </c>
      <c r="F25" s="83">
        <v>2240</v>
      </c>
      <c r="G25" s="83">
        <v>312.66000000000003</v>
      </c>
      <c r="H25" s="27">
        <f t="shared" si="1"/>
        <v>7.1643318620866108</v>
      </c>
    </row>
    <row r="26" spans="1:11" ht="17" x14ac:dyDescent="0.2">
      <c r="A26" s="83">
        <v>565</v>
      </c>
      <c r="B26" s="83">
        <v>3</v>
      </c>
      <c r="C26" s="118" t="s">
        <v>38</v>
      </c>
      <c r="D26" s="83" t="s">
        <v>32</v>
      </c>
      <c r="E26" s="83">
        <v>28.4</v>
      </c>
      <c r="F26" s="83">
        <v>1643.33</v>
      </c>
      <c r="G26" s="83">
        <v>302.58999999999997</v>
      </c>
      <c r="H26" s="27">
        <f t="shared" si="1"/>
        <v>5.4308800687398788</v>
      </c>
    </row>
    <row r="27" spans="1:11" ht="17" x14ac:dyDescent="0.2">
      <c r="A27" s="83">
        <v>565</v>
      </c>
      <c r="B27" s="83">
        <v>4</v>
      </c>
      <c r="C27" s="118" t="s">
        <v>38</v>
      </c>
      <c r="D27" s="83" t="s">
        <v>32</v>
      </c>
      <c r="E27" s="83">
        <v>28.4</v>
      </c>
      <c r="F27" s="83">
        <v>1534.02</v>
      </c>
      <c r="G27" s="83">
        <v>333.68</v>
      </c>
      <c r="H27" s="27">
        <f t="shared" si="1"/>
        <v>4.5972788300167826</v>
      </c>
    </row>
    <row r="28" spans="1:11" ht="17" x14ac:dyDescent="0.2">
      <c r="A28" s="83">
        <v>581</v>
      </c>
      <c r="B28" s="83">
        <v>1</v>
      </c>
      <c r="C28" s="118" t="s">
        <v>38</v>
      </c>
      <c r="D28" s="83" t="s">
        <v>32</v>
      </c>
      <c r="E28" s="83">
        <v>28.1</v>
      </c>
      <c r="F28" s="83">
        <v>2218.69</v>
      </c>
      <c r="G28" s="83">
        <v>586.72</v>
      </c>
      <c r="H28" s="27">
        <f t="shared" si="1"/>
        <v>3.7815141805290429</v>
      </c>
    </row>
    <row r="29" spans="1:11" ht="17" x14ac:dyDescent="0.2">
      <c r="A29" s="83">
        <v>581</v>
      </c>
      <c r="B29" s="83">
        <v>2</v>
      </c>
      <c r="C29" s="118" t="s">
        <v>38</v>
      </c>
      <c r="D29" s="83" t="s">
        <v>32</v>
      </c>
      <c r="E29" s="83">
        <v>28.1</v>
      </c>
      <c r="F29" s="83">
        <v>2404.48</v>
      </c>
      <c r="G29" s="83">
        <v>426.48</v>
      </c>
      <c r="H29" s="27">
        <f t="shared" si="1"/>
        <v>5.6379666103920467</v>
      </c>
    </row>
    <row r="30" spans="1:11" ht="17" x14ac:dyDescent="0.2">
      <c r="A30" s="83">
        <v>581</v>
      </c>
      <c r="B30" s="83">
        <v>3</v>
      </c>
      <c r="C30" s="118" t="s">
        <v>38</v>
      </c>
      <c r="D30" s="83" t="s">
        <v>32</v>
      </c>
      <c r="E30" s="83">
        <v>28.1</v>
      </c>
      <c r="F30" s="83">
        <v>973.01</v>
      </c>
      <c r="G30" s="83">
        <v>259.51</v>
      </c>
      <c r="H30" s="27">
        <f t="shared" si="1"/>
        <v>3.7494123540518669</v>
      </c>
    </row>
    <row r="31" spans="1:11" ht="17" x14ac:dyDescent="0.2">
      <c r="A31" s="83">
        <v>581</v>
      </c>
      <c r="B31" s="83">
        <v>4</v>
      </c>
      <c r="C31" s="118" t="s">
        <v>38</v>
      </c>
      <c r="D31" s="83" t="s">
        <v>32</v>
      </c>
      <c r="E31" s="83">
        <v>28.1</v>
      </c>
      <c r="F31" s="83">
        <v>573.51</v>
      </c>
      <c r="G31" s="83">
        <v>184.01</v>
      </c>
      <c r="H31" s="27">
        <f t="shared" si="1"/>
        <v>3.1167327862616165</v>
      </c>
    </row>
    <row r="32" spans="1:11" ht="17" x14ac:dyDescent="0.2">
      <c r="A32" s="83">
        <v>588</v>
      </c>
      <c r="B32" s="83">
        <v>1</v>
      </c>
      <c r="C32" s="118" t="s">
        <v>38</v>
      </c>
      <c r="D32" s="83" t="s">
        <v>32</v>
      </c>
      <c r="E32" s="83">
        <v>26.1</v>
      </c>
      <c r="F32" s="83">
        <v>1597.95</v>
      </c>
      <c r="G32" s="83">
        <v>414.76</v>
      </c>
      <c r="H32" s="27">
        <f t="shared" si="1"/>
        <v>3.8527100009644135</v>
      </c>
    </row>
    <row r="33" spans="1:8" ht="17" x14ac:dyDescent="0.2">
      <c r="A33" s="83">
        <v>588</v>
      </c>
      <c r="B33" s="83">
        <v>2</v>
      </c>
      <c r="C33" s="118" t="s">
        <v>38</v>
      </c>
      <c r="D33" s="83" t="s">
        <v>32</v>
      </c>
      <c r="E33" s="83">
        <v>26.1</v>
      </c>
      <c r="F33" s="83">
        <v>2053.75</v>
      </c>
      <c r="G33" s="83">
        <v>446.27</v>
      </c>
      <c r="H33" s="27">
        <f t="shared" si="1"/>
        <v>4.6020346427050889</v>
      </c>
    </row>
    <row r="34" spans="1:8" ht="17" x14ac:dyDescent="0.2">
      <c r="A34" s="83">
        <v>588</v>
      </c>
      <c r="B34" s="83">
        <v>3</v>
      </c>
      <c r="C34" s="118" t="s">
        <v>38</v>
      </c>
      <c r="D34" s="83" t="s">
        <v>32</v>
      </c>
      <c r="E34" s="83">
        <v>26.1</v>
      </c>
      <c r="F34" s="83">
        <v>1366</v>
      </c>
      <c r="G34" s="83">
        <v>367.25</v>
      </c>
      <c r="H34" s="27">
        <f t="shared" si="1"/>
        <v>3.7195371000680737</v>
      </c>
    </row>
    <row r="35" spans="1:8" ht="17" x14ac:dyDescent="0.2">
      <c r="A35" s="83">
        <v>588</v>
      </c>
      <c r="B35" s="83">
        <v>4</v>
      </c>
      <c r="C35" s="118" t="s">
        <v>38</v>
      </c>
      <c r="D35" s="83" t="s">
        <v>32</v>
      </c>
      <c r="E35" s="83">
        <v>26.1</v>
      </c>
      <c r="F35" s="83">
        <v>2367.71</v>
      </c>
      <c r="G35" s="83">
        <v>328.14</v>
      </c>
      <c r="H35" s="27">
        <f t="shared" si="1"/>
        <v>7.2155482416041936</v>
      </c>
    </row>
    <row r="36" spans="1:8" ht="17" x14ac:dyDescent="0.2">
      <c r="A36" s="83">
        <v>720</v>
      </c>
      <c r="B36" s="83">
        <v>1</v>
      </c>
      <c r="C36" s="118" t="s">
        <v>38</v>
      </c>
      <c r="D36" s="83" t="s">
        <v>39</v>
      </c>
      <c r="E36" s="83">
        <v>42.1</v>
      </c>
      <c r="F36" s="83">
        <v>3927.91</v>
      </c>
      <c r="G36" s="83">
        <v>497.44</v>
      </c>
      <c r="H36" s="27">
        <f t="shared" si="1"/>
        <v>7.8962487938243804</v>
      </c>
    </row>
    <row r="37" spans="1:8" ht="17" x14ac:dyDescent="0.2">
      <c r="A37" s="83">
        <v>720</v>
      </c>
      <c r="B37" s="83">
        <v>2</v>
      </c>
      <c r="C37" s="118" t="s">
        <v>38</v>
      </c>
      <c r="D37" s="83" t="s">
        <v>39</v>
      </c>
      <c r="E37" s="83">
        <v>42.1</v>
      </c>
      <c r="F37" s="83">
        <v>4879.3599999999997</v>
      </c>
      <c r="G37" s="83">
        <v>503.96</v>
      </c>
      <c r="H37" s="27">
        <f t="shared" si="1"/>
        <v>9.6820382570045247</v>
      </c>
    </row>
    <row r="38" spans="1:8" ht="17" x14ac:dyDescent="0.2">
      <c r="A38" s="83">
        <v>720</v>
      </c>
      <c r="B38" s="83">
        <v>3</v>
      </c>
      <c r="C38" s="118" t="s">
        <v>38</v>
      </c>
      <c r="D38" s="83" t="s">
        <v>39</v>
      </c>
      <c r="E38" s="83">
        <v>42.1</v>
      </c>
      <c r="F38" s="83">
        <v>2506.98</v>
      </c>
      <c r="G38" s="83">
        <v>352.81</v>
      </c>
      <c r="H38" s="27">
        <f t="shared" si="1"/>
        <v>7.1057509707774722</v>
      </c>
    </row>
    <row r="39" spans="1:8" ht="17" x14ac:dyDescent="0.2">
      <c r="A39" s="83">
        <v>720</v>
      </c>
      <c r="B39" s="83">
        <v>4</v>
      </c>
      <c r="C39" s="118" t="s">
        <v>38</v>
      </c>
      <c r="D39" s="83" t="s">
        <v>39</v>
      </c>
      <c r="E39" s="83">
        <v>42.1</v>
      </c>
      <c r="F39" s="83">
        <v>2767.53</v>
      </c>
      <c r="G39" s="83">
        <v>289.93</v>
      </c>
      <c r="H39" s="27">
        <f t="shared" si="1"/>
        <v>9.5455109854102727</v>
      </c>
    </row>
    <row r="40" spans="1:8" ht="17" x14ac:dyDescent="0.2">
      <c r="A40" s="83">
        <v>816</v>
      </c>
      <c r="B40" s="83">
        <v>1</v>
      </c>
      <c r="C40" s="118" t="s">
        <v>38</v>
      </c>
      <c r="D40" s="83" t="s">
        <v>32</v>
      </c>
      <c r="E40" s="83">
        <v>29.1</v>
      </c>
      <c r="F40" s="83">
        <v>4620.26</v>
      </c>
      <c r="G40" s="83">
        <v>476.35</v>
      </c>
      <c r="H40" s="27">
        <f t="shared" si="1"/>
        <v>9.6992967355935757</v>
      </c>
    </row>
    <row r="41" spans="1:8" ht="17" x14ac:dyDescent="0.2">
      <c r="A41" s="83">
        <v>816</v>
      </c>
      <c r="B41" s="83">
        <v>2</v>
      </c>
      <c r="C41" s="118" t="s">
        <v>38</v>
      </c>
      <c r="D41" s="83" t="s">
        <v>32</v>
      </c>
      <c r="E41" s="83">
        <v>29.1</v>
      </c>
      <c r="F41" s="83">
        <v>1794.09</v>
      </c>
      <c r="G41" s="83">
        <v>253.84</v>
      </c>
      <c r="H41" s="27">
        <f t="shared" si="1"/>
        <v>7.0677986132997157</v>
      </c>
    </row>
    <row r="42" spans="1:8" ht="17" x14ac:dyDescent="0.2">
      <c r="A42" s="83">
        <v>816</v>
      </c>
      <c r="B42" s="83">
        <v>3</v>
      </c>
      <c r="C42" s="118" t="s">
        <v>38</v>
      </c>
      <c r="D42" s="83" t="s">
        <v>32</v>
      </c>
      <c r="E42" s="83">
        <v>29.1</v>
      </c>
      <c r="F42" s="83">
        <v>1117.6199999999999</v>
      </c>
      <c r="G42" s="83">
        <v>501.89</v>
      </c>
      <c r="H42" s="27">
        <f t="shared" si="1"/>
        <v>2.2268226105321882</v>
      </c>
    </row>
    <row r="43" spans="1:8" ht="17" x14ac:dyDescent="0.2">
      <c r="A43" s="83">
        <v>816</v>
      </c>
      <c r="B43" s="83">
        <v>4</v>
      </c>
      <c r="C43" s="118" t="s">
        <v>38</v>
      </c>
      <c r="D43" s="83" t="s">
        <v>32</v>
      </c>
      <c r="E43" s="83">
        <v>29.1</v>
      </c>
      <c r="F43" s="83">
        <v>3002.84</v>
      </c>
      <c r="G43" s="83">
        <v>560.04999999999995</v>
      </c>
      <c r="H43" s="27">
        <f t="shared" si="1"/>
        <v>5.3617355593250613</v>
      </c>
    </row>
    <row r="44" spans="1:8" ht="17" x14ac:dyDescent="0.2">
      <c r="A44" s="83">
        <v>834</v>
      </c>
      <c r="B44" s="83">
        <v>1</v>
      </c>
      <c r="C44" s="118" t="s">
        <v>38</v>
      </c>
      <c r="D44" s="83" t="s">
        <v>32</v>
      </c>
      <c r="E44" s="83">
        <v>29.9</v>
      </c>
      <c r="F44" s="83">
        <v>2606.8200000000002</v>
      </c>
      <c r="G44" s="83">
        <v>497.65</v>
      </c>
      <c r="H44" s="27">
        <f t="shared" si="1"/>
        <v>5.23825982115945</v>
      </c>
    </row>
    <row r="45" spans="1:8" ht="17" x14ac:dyDescent="0.2">
      <c r="A45" s="83">
        <v>834</v>
      </c>
      <c r="B45" s="83">
        <v>2</v>
      </c>
      <c r="C45" s="118" t="s">
        <v>38</v>
      </c>
      <c r="D45" s="83" t="s">
        <v>32</v>
      </c>
      <c r="E45" s="83">
        <v>29.9</v>
      </c>
      <c r="F45" s="83">
        <v>1745.27</v>
      </c>
      <c r="G45" s="83">
        <v>325.85000000000002</v>
      </c>
      <c r="H45" s="27">
        <f t="shared" si="1"/>
        <v>5.3560533988031302</v>
      </c>
    </row>
    <row r="46" spans="1:8" ht="17" x14ac:dyDescent="0.2">
      <c r="A46" s="83">
        <v>834</v>
      </c>
      <c r="B46" s="83">
        <v>3</v>
      </c>
      <c r="C46" s="118" t="s">
        <v>38</v>
      </c>
      <c r="D46" s="83" t="s">
        <v>32</v>
      </c>
      <c r="E46" s="83">
        <v>29.9</v>
      </c>
      <c r="F46" s="83">
        <v>4622.92</v>
      </c>
      <c r="G46" s="83">
        <v>410.75</v>
      </c>
      <c r="H46" s="27">
        <f t="shared" si="1"/>
        <v>11.254826536822884</v>
      </c>
    </row>
    <row r="47" spans="1:8" ht="17" x14ac:dyDescent="0.2">
      <c r="A47" s="83">
        <v>834</v>
      </c>
      <c r="B47" s="83">
        <v>4</v>
      </c>
      <c r="C47" s="118" t="s">
        <v>38</v>
      </c>
      <c r="D47" s="83" t="s">
        <v>32</v>
      </c>
      <c r="E47" s="83">
        <v>29.9</v>
      </c>
      <c r="F47" s="83">
        <v>2237.4899999999998</v>
      </c>
      <c r="G47" s="83">
        <v>268.74</v>
      </c>
      <c r="H47" s="27">
        <f t="shared" si="1"/>
        <v>8.3258539852645672</v>
      </c>
    </row>
    <row r="48" spans="1:8" ht="17" x14ac:dyDescent="0.2">
      <c r="A48" s="83">
        <v>839</v>
      </c>
      <c r="B48" s="83">
        <v>1</v>
      </c>
      <c r="C48" s="118" t="s">
        <v>38</v>
      </c>
      <c r="D48" s="83" t="s">
        <v>32</v>
      </c>
      <c r="E48" s="83">
        <v>29.9</v>
      </c>
      <c r="F48" s="83">
        <v>2584.35</v>
      </c>
      <c r="G48" s="83">
        <v>425.5</v>
      </c>
      <c r="H48" s="27">
        <f t="shared" si="1"/>
        <v>6.0736780258519385</v>
      </c>
    </row>
    <row r="49" spans="1:8" ht="17" x14ac:dyDescent="0.2">
      <c r="A49" s="83">
        <v>839</v>
      </c>
      <c r="B49" s="83">
        <v>2</v>
      </c>
      <c r="C49" s="118" t="s">
        <v>38</v>
      </c>
      <c r="D49" s="83" t="s">
        <v>32</v>
      </c>
      <c r="E49" s="83">
        <v>29.9</v>
      </c>
      <c r="F49" s="83">
        <v>1705.01</v>
      </c>
      <c r="G49" s="83">
        <v>279.54000000000002</v>
      </c>
      <c r="H49" s="27">
        <f t="shared" si="1"/>
        <v>6.0993417757744863</v>
      </c>
    </row>
    <row r="50" spans="1:8" ht="17" x14ac:dyDescent="0.2">
      <c r="A50" s="83">
        <v>839</v>
      </c>
      <c r="B50" s="83">
        <v>3</v>
      </c>
      <c r="C50" s="118" t="s">
        <v>38</v>
      </c>
      <c r="D50" s="83" t="s">
        <v>32</v>
      </c>
      <c r="E50" s="83">
        <v>29.9</v>
      </c>
      <c r="F50" s="83">
        <v>1319.44</v>
      </c>
      <c r="G50" s="83">
        <v>262.01</v>
      </c>
      <c r="H50" s="27">
        <f t="shared" si="1"/>
        <v>5.0358383267814206</v>
      </c>
    </row>
    <row r="51" spans="1:8" ht="17" x14ac:dyDescent="0.2">
      <c r="A51" s="83">
        <v>839</v>
      </c>
      <c r="B51" s="83">
        <v>4</v>
      </c>
      <c r="C51" s="118" t="s">
        <v>38</v>
      </c>
      <c r="D51" s="83" t="s">
        <v>32</v>
      </c>
      <c r="E51" s="83">
        <v>29.9</v>
      </c>
      <c r="F51" s="83">
        <v>2596.12</v>
      </c>
      <c r="G51" s="83">
        <v>471.28</v>
      </c>
      <c r="H51" s="27">
        <f t="shared" si="1"/>
        <v>5.5086572738075033</v>
      </c>
    </row>
    <row r="52" spans="1:8" ht="17" x14ac:dyDescent="0.2">
      <c r="A52" s="83">
        <v>903</v>
      </c>
      <c r="B52" s="83">
        <v>1</v>
      </c>
      <c r="C52" s="118" t="s">
        <v>38</v>
      </c>
      <c r="D52" s="83" t="s">
        <v>39</v>
      </c>
      <c r="E52" s="83">
        <v>26.4</v>
      </c>
      <c r="F52" s="83">
        <v>4225.99</v>
      </c>
      <c r="G52" s="83">
        <v>571.38</v>
      </c>
      <c r="H52" s="27">
        <f t="shared" si="1"/>
        <v>7.3961111694494033</v>
      </c>
    </row>
    <row r="53" spans="1:8" ht="17" x14ac:dyDescent="0.2">
      <c r="A53" s="83">
        <v>903</v>
      </c>
      <c r="B53" s="83">
        <v>2</v>
      </c>
      <c r="C53" s="118" t="s">
        <v>38</v>
      </c>
      <c r="D53" s="83" t="s">
        <v>39</v>
      </c>
      <c r="E53" s="83">
        <v>26.4</v>
      </c>
      <c r="F53" s="83">
        <v>1176.47</v>
      </c>
      <c r="G53" s="83">
        <v>283.57</v>
      </c>
      <c r="H53" s="27">
        <f t="shared" si="1"/>
        <v>4.1487816059526752</v>
      </c>
    </row>
    <row r="54" spans="1:8" ht="17" x14ac:dyDescent="0.2">
      <c r="A54" s="83">
        <v>903</v>
      </c>
      <c r="B54" s="83">
        <v>3</v>
      </c>
      <c r="C54" s="118" t="s">
        <v>38</v>
      </c>
      <c r="D54" s="83" t="s">
        <v>39</v>
      </c>
      <c r="E54" s="83">
        <v>26.4</v>
      </c>
      <c r="F54" s="83">
        <v>1331.89</v>
      </c>
      <c r="G54" s="83">
        <v>265.41000000000003</v>
      </c>
      <c r="H54" s="27">
        <f t="shared" si="1"/>
        <v>5.0182359368524168</v>
      </c>
    </row>
    <row r="55" spans="1:8" ht="17" x14ac:dyDescent="0.2">
      <c r="A55" s="83">
        <v>903</v>
      </c>
      <c r="B55" s="83">
        <v>4</v>
      </c>
      <c r="C55" s="118" t="s">
        <v>38</v>
      </c>
      <c r="D55" s="83" t="s">
        <v>39</v>
      </c>
      <c r="E55" s="83">
        <v>26.4</v>
      </c>
      <c r="F55" s="83">
        <v>1354.33</v>
      </c>
      <c r="G55" s="83">
        <v>224.64</v>
      </c>
      <c r="H55" s="27">
        <f t="shared" si="1"/>
        <v>6.0288906695156692</v>
      </c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31"/>
  <sheetViews>
    <sheetView workbookViewId="0">
      <selection sqref="A1:I1"/>
    </sheetView>
  </sheetViews>
  <sheetFormatPr baseColWidth="10" defaultRowHeight="15" x14ac:dyDescent="0.2"/>
  <cols>
    <col min="2" max="2" width="18.83203125" customWidth="1"/>
    <col min="4" max="4" width="12.5" customWidth="1"/>
  </cols>
  <sheetData>
    <row r="1" spans="1:9" ht="17" x14ac:dyDescent="0.2">
      <c r="A1" s="360" t="s">
        <v>132</v>
      </c>
      <c r="B1" s="360"/>
      <c r="C1" s="360"/>
      <c r="D1" s="360"/>
      <c r="E1" s="360"/>
      <c r="F1" s="360"/>
      <c r="G1" s="360"/>
      <c r="H1" s="360"/>
      <c r="I1" s="360"/>
    </row>
    <row r="2" spans="1:9" s="3" customFormat="1" ht="16" thickBot="1" x14ac:dyDescent="0.25">
      <c r="A2" s="143" t="s">
        <v>1</v>
      </c>
      <c r="B2" s="343" t="s">
        <v>3</v>
      </c>
      <c r="C2" s="343"/>
      <c r="D2" s="143" t="s">
        <v>130</v>
      </c>
      <c r="E2" s="143" t="s">
        <v>131</v>
      </c>
      <c r="F2" s="143" t="s">
        <v>122</v>
      </c>
      <c r="G2" s="3" t="s">
        <v>28</v>
      </c>
      <c r="H2" s="3" t="s">
        <v>31</v>
      </c>
      <c r="I2" s="3" t="s">
        <v>29</v>
      </c>
    </row>
    <row r="3" spans="1:9" x14ac:dyDescent="0.2">
      <c r="A3" s="144">
        <v>662</v>
      </c>
      <c r="B3" s="348" t="s">
        <v>0</v>
      </c>
      <c r="C3" s="361"/>
      <c r="D3" s="148">
        <v>24.885000000000002</v>
      </c>
      <c r="E3" s="148">
        <v>-8.8000000000000966E-2</v>
      </c>
      <c r="F3" s="148">
        <f>2^-E3</f>
        <v>1.062895674358554</v>
      </c>
      <c r="G3" s="121">
        <f>AVERAGE(F3:F9)</f>
        <v>1.5072177984435393</v>
      </c>
      <c r="H3" s="121">
        <f>STDEV(F3:F9)/SQRT(I3)</f>
        <v>0.2878781081420474</v>
      </c>
      <c r="I3">
        <f>COUNTA(F3:F9)</f>
        <v>7</v>
      </c>
    </row>
    <row r="4" spans="1:9" x14ac:dyDescent="0.2">
      <c r="A4" s="145">
        <v>320</v>
      </c>
      <c r="B4" s="347" t="s">
        <v>0</v>
      </c>
      <c r="C4" s="359"/>
      <c r="D4" s="147">
        <v>25.324000000000002</v>
      </c>
      <c r="E4" s="147">
        <v>-0.13800000000000168</v>
      </c>
      <c r="F4" s="147">
        <f t="shared" ref="F4:F31" si="0">2^-E4</f>
        <v>1.1003786093661385</v>
      </c>
    </row>
    <row r="5" spans="1:9" x14ac:dyDescent="0.2">
      <c r="A5" s="145">
        <v>321</v>
      </c>
      <c r="B5" s="347" t="s">
        <v>0</v>
      </c>
      <c r="C5" s="359"/>
      <c r="D5" s="147">
        <v>26.17</v>
      </c>
      <c r="E5" s="147">
        <v>-1.1940000000000026</v>
      </c>
      <c r="F5" s="147">
        <f t="shared" si="0"/>
        <v>2.2878619464076193</v>
      </c>
    </row>
    <row r="6" spans="1:9" x14ac:dyDescent="0.2">
      <c r="A6" s="145">
        <v>278</v>
      </c>
      <c r="B6" s="347" t="s">
        <v>0</v>
      </c>
      <c r="C6" s="359"/>
      <c r="D6" s="147">
        <v>22.780999999999999</v>
      </c>
      <c r="E6" s="147">
        <v>1.4830000000000005</v>
      </c>
      <c r="F6" s="147">
        <f t="shared" si="0"/>
        <v>0.35774413000572802</v>
      </c>
    </row>
    <row r="7" spans="1:9" x14ac:dyDescent="0.2">
      <c r="A7" s="145">
        <v>883</v>
      </c>
      <c r="B7" s="347" t="s">
        <v>0</v>
      </c>
      <c r="C7" s="359"/>
      <c r="D7" s="147">
        <v>25.542000000000002</v>
      </c>
      <c r="E7" s="147">
        <v>-0.89300000000000068</v>
      </c>
      <c r="F7" s="147">
        <f t="shared" si="0"/>
        <v>1.8570337046134588</v>
      </c>
    </row>
    <row r="8" spans="1:9" x14ac:dyDescent="0.2">
      <c r="A8" s="145">
        <v>297</v>
      </c>
      <c r="B8" s="347" t="s">
        <v>0</v>
      </c>
      <c r="C8" s="359"/>
      <c r="D8" s="147">
        <v>25.486999999999998</v>
      </c>
      <c r="E8" s="147">
        <v>-0.43999999999999773</v>
      </c>
      <c r="F8" s="147">
        <f t="shared" si="0"/>
        <v>1.3566043274476698</v>
      </c>
    </row>
    <row r="9" spans="1:9" x14ac:dyDescent="0.2">
      <c r="A9" s="145">
        <v>828</v>
      </c>
      <c r="B9" s="347" t="s">
        <v>0</v>
      </c>
      <c r="C9" s="359"/>
      <c r="D9" s="147">
        <v>25.614999999999998</v>
      </c>
      <c r="E9" s="147">
        <v>-1.3379999999999974</v>
      </c>
      <c r="F9" s="147">
        <f t="shared" si="0"/>
        <v>2.5280061969056087</v>
      </c>
    </row>
    <row r="10" spans="1:9" x14ac:dyDescent="0.2">
      <c r="E10" s="32"/>
      <c r="F10" s="158"/>
    </row>
    <row r="11" spans="1:9" ht="17" x14ac:dyDescent="0.2">
      <c r="A11" s="145">
        <v>287</v>
      </c>
      <c r="B11" s="118" t="s">
        <v>38</v>
      </c>
      <c r="C11" s="157" t="s">
        <v>128</v>
      </c>
      <c r="D11" s="147">
        <v>27.03</v>
      </c>
      <c r="E11" s="147">
        <v>-2.1320000000000014</v>
      </c>
      <c r="F11" s="147">
        <f t="shared" si="0"/>
        <v>4.3832470657907674</v>
      </c>
      <c r="G11" s="121">
        <f>AVERAGE(F11:F23)</f>
        <v>10.276837220369863</v>
      </c>
      <c r="H11" s="121">
        <f>STDEV(F11:F23)/SQRT(I11)</f>
        <v>1.9314654468658747</v>
      </c>
      <c r="I11">
        <f>COUNTA(F11:F23)</f>
        <v>13</v>
      </c>
    </row>
    <row r="12" spans="1:9" ht="17" x14ac:dyDescent="0.2">
      <c r="A12" s="145">
        <v>289</v>
      </c>
      <c r="B12" s="118" t="s">
        <v>38</v>
      </c>
      <c r="C12" s="157" t="s">
        <v>128</v>
      </c>
      <c r="D12" s="147">
        <v>26.172999999999998</v>
      </c>
      <c r="E12" s="147">
        <v>-1.9749999999999979</v>
      </c>
      <c r="F12" s="147">
        <f t="shared" si="0"/>
        <v>3.931282394180998</v>
      </c>
    </row>
    <row r="13" spans="1:9" ht="17" x14ac:dyDescent="0.2">
      <c r="A13" s="145">
        <v>306</v>
      </c>
      <c r="B13" s="118" t="s">
        <v>38</v>
      </c>
      <c r="C13" s="157" t="s">
        <v>128</v>
      </c>
      <c r="D13" s="147">
        <v>26.716000000000001</v>
      </c>
      <c r="E13" s="147">
        <v>-1.1000000000000014</v>
      </c>
      <c r="F13" s="147">
        <f t="shared" si="0"/>
        <v>2.1435469250725885</v>
      </c>
    </row>
    <row r="14" spans="1:9" ht="17" x14ac:dyDescent="0.2">
      <c r="A14" s="145">
        <v>309</v>
      </c>
      <c r="B14" s="118" t="s">
        <v>38</v>
      </c>
      <c r="C14" s="157" t="s">
        <v>128</v>
      </c>
      <c r="D14" s="147">
        <v>26.923999999999999</v>
      </c>
      <c r="E14" s="147">
        <v>-1.7809999999999988</v>
      </c>
      <c r="F14" s="147">
        <f t="shared" si="0"/>
        <v>3.4366430197887357</v>
      </c>
    </row>
    <row r="15" spans="1:9" ht="17" x14ac:dyDescent="0.2">
      <c r="A15" s="145">
        <v>275</v>
      </c>
      <c r="B15" s="118" t="s">
        <v>38</v>
      </c>
      <c r="C15" s="157" t="s">
        <v>128</v>
      </c>
      <c r="D15" s="147">
        <v>27.187000000000001</v>
      </c>
      <c r="E15" s="147">
        <v>-4.213000000000001</v>
      </c>
      <c r="F15" s="147">
        <f t="shared" si="0"/>
        <v>18.545535230471305</v>
      </c>
    </row>
    <row r="16" spans="1:9" ht="17" x14ac:dyDescent="0.2">
      <c r="A16" s="145">
        <v>538</v>
      </c>
      <c r="B16" s="118" t="s">
        <v>38</v>
      </c>
      <c r="C16" s="157" t="s">
        <v>128</v>
      </c>
      <c r="D16" s="147">
        <v>27.975999999999999</v>
      </c>
      <c r="E16" s="147">
        <v>-4.7219999999999978</v>
      </c>
      <c r="F16" s="147">
        <f t="shared" si="0"/>
        <v>26.391473555522563</v>
      </c>
    </row>
    <row r="17" spans="1:9" ht="17" x14ac:dyDescent="0.2">
      <c r="A17" s="145">
        <v>304</v>
      </c>
      <c r="B17" s="118" t="s">
        <v>38</v>
      </c>
      <c r="C17" s="157" t="s">
        <v>128</v>
      </c>
      <c r="D17" s="147">
        <v>27.279</v>
      </c>
      <c r="E17" s="147">
        <v>-2.9810000000000016</v>
      </c>
      <c r="F17" s="147">
        <f t="shared" si="0"/>
        <v>7.8953323670867421</v>
      </c>
    </row>
    <row r="18" spans="1:9" ht="17" x14ac:dyDescent="0.2">
      <c r="A18" s="145">
        <v>317</v>
      </c>
      <c r="B18" s="118" t="s">
        <v>38</v>
      </c>
      <c r="C18" s="157" t="s">
        <v>128</v>
      </c>
      <c r="D18" s="147">
        <v>27.797999999999998</v>
      </c>
      <c r="E18" s="147">
        <v>-3.0669999999999966</v>
      </c>
      <c r="F18" s="147">
        <f t="shared" si="0"/>
        <v>8.3802890167983612</v>
      </c>
    </row>
    <row r="19" spans="1:9" ht="17" x14ac:dyDescent="0.2">
      <c r="A19" s="145">
        <v>535</v>
      </c>
      <c r="B19" s="118" t="s">
        <v>38</v>
      </c>
      <c r="C19" s="157" t="s">
        <v>128</v>
      </c>
      <c r="D19" s="147">
        <v>27.468</v>
      </c>
      <c r="E19" s="147">
        <v>-2.5839999999999996</v>
      </c>
      <c r="F19" s="147">
        <f t="shared" si="0"/>
        <v>5.9959984070221886</v>
      </c>
    </row>
    <row r="20" spans="1:9" ht="17" x14ac:dyDescent="0.2">
      <c r="A20" s="145">
        <v>548</v>
      </c>
      <c r="B20" s="118" t="s">
        <v>38</v>
      </c>
      <c r="C20" s="157" t="s">
        <v>128</v>
      </c>
      <c r="D20" s="147">
        <v>26.46</v>
      </c>
      <c r="E20" s="147">
        <v>-3.6670000000000016</v>
      </c>
      <c r="F20" s="147">
        <f t="shared" si="0"/>
        <v>12.702142894906451</v>
      </c>
    </row>
    <row r="21" spans="1:9" ht="17" x14ac:dyDescent="0.2">
      <c r="A21" s="145">
        <v>549</v>
      </c>
      <c r="B21" s="118" t="s">
        <v>38</v>
      </c>
      <c r="C21" s="157" t="s">
        <v>128</v>
      </c>
      <c r="D21" s="147">
        <v>25.920999999999999</v>
      </c>
      <c r="E21" s="147">
        <v>-3.8719999999999999</v>
      </c>
      <c r="F21" s="147">
        <f t="shared" si="0"/>
        <v>14.64158669004685</v>
      </c>
    </row>
    <row r="22" spans="1:9" ht="17" x14ac:dyDescent="0.2">
      <c r="A22" s="145">
        <v>555</v>
      </c>
      <c r="B22" s="118" t="s">
        <v>38</v>
      </c>
      <c r="C22" s="157" t="s">
        <v>128</v>
      </c>
      <c r="D22" s="147">
        <v>26.469000000000001</v>
      </c>
      <c r="E22" s="147">
        <v>-3.7840000000000025</v>
      </c>
      <c r="F22" s="147">
        <f t="shared" si="0"/>
        <v>13.775187013422483</v>
      </c>
    </row>
    <row r="23" spans="1:9" ht="17" x14ac:dyDescent="0.2">
      <c r="A23" s="145">
        <v>576</v>
      </c>
      <c r="B23" s="118" t="s">
        <v>38</v>
      </c>
      <c r="C23" s="157" t="s">
        <v>128</v>
      </c>
      <c r="D23" s="147">
        <v>25.951000000000001</v>
      </c>
      <c r="E23" s="147">
        <v>-3.5079999999999991</v>
      </c>
      <c r="F23" s="147">
        <f t="shared" si="0"/>
        <v>11.376619284698188</v>
      </c>
    </row>
    <row r="24" spans="1:9" x14ac:dyDescent="0.2">
      <c r="E24" s="32"/>
      <c r="F24" s="158"/>
    </row>
    <row r="25" spans="1:9" ht="17" x14ac:dyDescent="0.2">
      <c r="A25" s="145">
        <v>320</v>
      </c>
      <c r="B25" s="118" t="s">
        <v>38</v>
      </c>
      <c r="C25" s="146" t="s">
        <v>129</v>
      </c>
      <c r="D25" s="147">
        <v>26.535</v>
      </c>
      <c r="E25" s="147">
        <v>-2.3249999999999993</v>
      </c>
      <c r="F25" s="147">
        <f t="shared" si="0"/>
        <v>5.010657754496509</v>
      </c>
      <c r="G25" s="121">
        <f>AVERAGE(F25:F31)</f>
        <v>5.22386810436881</v>
      </c>
      <c r="H25" s="121">
        <f>STDEV(F25:F31)/SQRT(F25:F31)</f>
        <v>0.8241461703204912</v>
      </c>
      <c r="I25">
        <f>COUNTA(F25:F31)</f>
        <v>7</v>
      </c>
    </row>
    <row r="26" spans="1:9" ht="17" x14ac:dyDescent="0.2">
      <c r="A26" s="145">
        <v>418</v>
      </c>
      <c r="B26" s="118" t="s">
        <v>38</v>
      </c>
      <c r="C26" s="146" t="s">
        <v>129</v>
      </c>
      <c r="D26" s="147">
        <v>25.571000000000002</v>
      </c>
      <c r="E26" s="147">
        <v>-2.1650000000000027</v>
      </c>
      <c r="F26" s="147">
        <f t="shared" si="0"/>
        <v>4.4846643121140444</v>
      </c>
    </row>
    <row r="27" spans="1:9" ht="17" x14ac:dyDescent="0.2">
      <c r="A27" s="145">
        <v>426</v>
      </c>
      <c r="B27" s="118" t="s">
        <v>38</v>
      </c>
      <c r="C27" s="146" t="s">
        <v>129</v>
      </c>
      <c r="D27" s="147">
        <v>25.039000000000001</v>
      </c>
      <c r="E27" s="147">
        <v>-2.838000000000001</v>
      </c>
      <c r="F27" s="147">
        <f t="shared" si="0"/>
        <v>7.1502812988542992</v>
      </c>
    </row>
    <row r="28" spans="1:9" ht="17" x14ac:dyDescent="0.2">
      <c r="A28" s="145">
        <v>487</v>
      </c>
      <c r="B28" s="118" t="s">
        <v>38</v>
      </c>
      <c r="C28" s="146" t="s">
        <v>129</v>
      </c>
      <c r="D28" s="147">
        <v>24.64</v>
      </c>
      <c r="E28" s="147">
        <v>-1.5650000000000013</v>
      </c>
      <c r="F28" s="147">
        <f t="shared" si="0"/>
        <v>2.9587750184976773</v>
      </c>
    </row>
    <row r="29" spans="1:9" ht="17" x14ac:dyDescent="0.2">
      <c r="A29" s="145">
        <v>526</v>
      </c>
      <c r="B29" s="118" t="s">
        <v>38</v>
      </c>
      <c r="C29" s="146" t="s">
        <v>129</v>
      </c>
      <c r="D29" s="147">
        <v>27.312999999999999</v>
      </c>
      <c r="E29" s="147">
        <v>-2.0359999999999978</v>
      </c>
      <c r="F29" s="147">
        <f t="shared" si="0"/>
        <v>4.1010689515543692</v>
      </c>
    </row>
    <row r="30" spans="1:9" ht="17" x14ac:dyDescent="0.2">
      <c r="A30" s="145">
        <v>360</v>
      </c>
      <c r="B30" s="118" t="s">
        <v>38</v>
      </c>
      <c r="C30" s="146" t="s">
        <v>129</v>
      </c>
      <c r="D30" s="147">
        <v>27.167999999999999</v>
      </c>
      <c r="E30" s="147">
        <v>-3.0489999999999995</v>
      </c>
      <c r="F30" s="147">
        <f t="shared" si="0"/>
        <v>8.2763806521512695</v>
      </c>
    </row>
    <row r="31" spans="1:9" ht="17" x14ac:dyDescent="0.2">
      <c r="A31" s="145">
        <v>351</v>
      </c>
      <c r="B31" s="118" t="s">
        <v>38</v>
      </c>
      <c r="C31" s="146" t="s">
        <v>129</v>
      </c>
      <c r="D31" s="147">
        <v>29.451000000000001</v>
      </c>
      <c r="E31" s="147">
        <v>-2.1969999999999992</v>
      </c>
      <c r="F31" s="147">
        <f t="shared" si="0"/>
        <v>4.5852487429135085</v>
      </c>
    </row>
  </sheetData>
  <mergeCells count="9">
    <mergeCell ref="B7:C7"/>
    <mergeCell ref="B8:C8"/>
    <mergeCell ref="B9:C9"/>
    <mergeCell ref="B2:C2"/>
    <mergeCell ref="A1:I1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7"/>
  <sheetViews>
    <sheetView workbookViewId="0">
      <selection activeCell="J39" sqref="J39"/>
    </sheetView>
  </sheetViews>
  <sheetFormatPr baseColWidth="10" defaultRowHeight="15" x14ac:dyDescent="0.2"/>
  <cols>
    <col min="1" max="1" width="11.5" bestFit="1" customWidth="1"/>
    <col min="3" max="3" width="14.33203125" customWidth="1"/>
    <col min="5" max="5" width="13.5" bestFit="1" customWidth="1"/>
    <col min="6" max="6" width="15.5" customWidth="1"/>
    <col min="7" max="7" width="11.5" bestFit="1" customWidth="1"/>
  </cols>
  <sheetData>
    <row r="1" spans="1:10" ht="17" x14ac:dyDescent="0.2">
      <c r="A1" s="42" t="s">
        <v>137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6" thickBot="1" x14ac:dyDescent="0.25">
      <c r="A2" s="48" t="s">
        <v>1</v>
      </c>
      <c r="B2" s="48" t="s">
        <v>2</v>
      </c>
      <c r="C2" s="339" t="s">
        <v>3</v>
      </c>
      <c r="D2" s="340"/>
      <c r="E2" s="48" t="s">
        <v>4</v>
      </c>
      <c r="F2" s="48" t="s">
        <v>41</v>
      </c>
      <c r="G2" s="48" t="s">
        <v>33</v>
      </c>
      <c r="H2" s="3" t="s">
        <v>82</v>
      </c>
      <c r="I2" s="3" t="s">
        <v>29</v>
      </c>
    </row>
    <row r="3" spans="1:10" x14ac:dyDescent="0.2">
      <c r="A3" s="21">
        <v>380</v>
      </c>
      <c r="B3" s="22" t="s">
        <v>32</v>
      </c>
      <c r="C3" s="363" t="s">
        <v>0</v>
      </c>
      <c r="D3" s="363"/>
      <c r="E3" s="23">
        <v>41441</v>
      </c>
      <c r="F3" s="24">
        <v>42335</v>
      </c>
      <c r="G3" s="25">
        <f t="shared" ref="G3:G47" si="0">(F3-E3)/7</f>
        <v>127.71428571428571</v>
      </c>
      <c r="H3" s="3">
        <v>123</v>
      </c>
      <c r="I3" s="3">
        <f>COUNTA(G3:G13)</f>
        <v>11</v>
      </c>
    </row>
    <row r="4" spans="1:10" x14ac:dyDescent="0.2">
      <c r="A4" s="15">
        <v>396</v>
      </c>
      <c r="B4" s="13" t="s">
        <v>32</v>
      </c>
      <c r="C4" s="362" t="s">
        <v>0</v>
      </c>
      <c r="D4" s="362"/>
      <c r="E4" s="14">
        <v>41438</v>
      </c>
      <c r="F4" s="16">
        <v>42314</v>
      </c>
      <c r="G4" s="17">
        <f t="shared" si="0"/>
        <v>125.14285714285714</v>
      </c>
    </row>
    <row r="5" spans="1:10" x14ac:dyDescent="0.2">
      <c r="A5" s="15">
        <v>398</v>
      </c>
      <c r="B5" s="13" t="s">
        <v>32</v>
      </c>
      <c r="C5" s="362" t="s">
        <v>0</v>
      </c>
      <c r="D5" s="362"/>
      <c r="E5" s="14">
        <v>41438</v>
      </c>
      <c r="F5" s="16">
        <v>42251</v>
      </c>
      <c r="G5" s="17">
        <f t="shared" si="0"/>
        <v>116.14285714285714</v>
      </c>
      <c r="H5" s="53"/>
      <c r="I5" s="53"/>
    </row>
    <row r="6" spans="1:10" x14ac:dyDescent="0.2">
      <c r="A6" s="15">
        <v>399</v>
      </c>
      <c r="B6" s="13" t="s">
        <v>32</v>
      </c>
      <c r="C6" s="362" t="s">
        <v>0</v>
      </c>
      <c r="D6" s="362"/>
      <c r="E6" s="14">
        <v>41438</v>
      </c>
      <c r="F6" s="16">
        <v>42328</v>
      </c>
      <c r="G6" s="17">
        <f t="shared" si="0"/>
        <v>127.14285714285714</v>
      </c>
    </row>
    <row r="7" spans="1:10" x14ac:dyDescent="0.2">
      <c r="A7" s="15">
        <v>415</v>
      </c>
      <c r="B7" s="13" t="s">
        <v>39</v>
      </c>
      <c r="C7" s="362" t="s">
        <v>0</v>
      </c>
      <c r="D7" s="362"/>
      <c r="E7" s="14">
        <v>41437</v>
      </c>
      <c r="F7" s="16">
        <v>42391</v>
      </c>
      <c r="G7" s="17">
        <f t="shared" si="0"/>
        <v>136.28571428571428</v>
      </c>
    </row>
    <row r="8" spans="1:10" x14ac:dyDescent="0.2">
      <c r="A8" s="15">
        <v>418</v>
      </c>
      <c r="B8" s="13" t="s">
        <v>32</v>
      </c>
      <c r="C8" s="362" t="s">
        <v>0</v>
      </c>
      <c r="D8" s="362"/>
      <c r="E8" s="14">
        <v>41437</v>
      </c>
      <c r="F8" s="16">
        <v>42279</v>
      </c>
      <c r="G8" s="17">
        <f t="shared" si="0"/>
        <v>120.28571428571429</v>
      </c>
    </row>
    <row r="9" spans="1:10" x14ac:dyDescent="0.2">
      <c r="A9" s="15">
        <v>419</v>
      </c>
      <c r="B9" s="13" t="s">
        <v>32</v>
      </c>
      <c r="C9" s="362" t="s">
        <v>0</v>
      </c>
      <c r="D9" s="362"/>
      <c r="E9" s="14">
        <v>41437</v>
      </c>
      <c r="F9" s="16">
        <v>42300</v>
      </c>
      <c r="G9" s="17">
        <f t="shared" si="0"/>
        <v>123.28571428571429</v>
      </c>
    </row>
    <row r="10" spans="1:10" x14ac:dyDescent="0.2">
      <c r="A10" s="15">
        <v>421</v>
      </c>
      <c r="B10" s="13" t="s">
        <v>32</v>
      </c>
      <c r="C10" s="362" t="s">
        <v>0</v>
      </c>
      <c r="D10" s="362"/>
      <c r="E10" s="14">
        <v>41437</v>
      </c>
      <c r="F10" s="16">
        <v>42475</v>
      </c>
      <c r="G10" s="17">
        <f t="shared" si="0"/>
        <v>148.28571428571428</v>
      </c>
    </row>
    <row r="11" spans="1:10" x14ac:dyDescent="0.2">
      <c r="A11" s="15">
        <v>425</v>
      </c>
      <c r="B11" s="13" t="s">
        <v>39</v>
      </c>
      <c r="C11" s="362" t="s">
        <v>0</v>
      </c>
      <c r="D11" s="362"/>
      <c r="E11" s="14">
        <v>41437</v>
      </c>
      <c r="F11" s="16">
        <v>42244</v>
      </c>
      <c r="G11" s="17">
        <f t="shared" si="0"/>
        <v>115.28571428571429</v>
      </c>
    </row>
    <row r="12" spans="1:10" x14ac:dyDescent="0.2">
      <c r="A12" s="15">
        <v>427</v>
      </c>
      <c r="B12" s="13" t="s">
        <v>39</v>
      </c>
      <c r="C12" s="362" t="s">
        <v>0</v>
      </c>
      <c r="D12" s="362"/>
      <c r="E12" s="14">
        <v>41437</v>
      </c>
      <c r="F12" s="16">
        <v>42048</v>
      </c>
      <c r="G12" s="17">
        <f t="shared" si="0"/>
        <v>87.285714285714292</v>
      </c>
    </row>
    <row r="13" spans="1:10" x14ac:dyDescent="0.2">
      <c r="A13" s="15">
        <v>507</v>
      </c>
      <c r="B13" s="13" t="s">
        <v>32</v>
      </c>
      <c r="C13" s="362" t="s">
        <v>0</v>
      </c>
      <c r="D13" s="362"/>
      <c r="E13" s="14">
        <v>41607</v>
      </c>
      <c r="F13" s="16">
        <v>42223</v>
      </c>
      <c r="G13" s="17">
        <f t="shared" si="0"/>
        <v>88</v>
      </c>
    </row>
    <row r="14" spans="1:10" x14ac:dyDescent="0.2">
      <c r="H14" s="3"/>
    </row>
    <row r="15" spans="1:10" ht="17" x14ac:dyDescent="0.2">
      <c r="A15" s="161">
        <v>85</v>
      </c>
      <c r="B15" s="161" t="s">
        <v>34</v>
      </c>
      <c r="C15" s="118" t="s">
        <v>38</v>
      </c>
      <c r="D15" s="157" t="s">
        <v>128</v>
      </c>
      <c r="E15" s="162">
        <v>41658</v>
      </c>
      <c r="F15" s="14">
        <v>41957</v>
      </c>
      <c r="G15" s="17">
        <f t="shared" si="0"/>
        <v>42.714285714285715</v>
      </c>
      <c r="H15" s="3">
        <v>30.5</v>
      </c>
      <c r="I15" s="3">
        <f>COUNTA(G15:G24)</f>
        <v>10</v>
      </c>
      <c r="J15" s="36"/>
    </row>
    <row r="16" spans="1:10" ht="17" x14ac:dyDescent="0.2">
      <c r="A16" s="161">
        <v>109</v>
      </c>
      <c r="B16" s="11" t="s">
        <v>35</v>
      </c>
      <c r="C16" s="118" t="s">
        <v>38</v>
      </c>
      <c r="D16" s="157" t="s">
        <v>128</v>
      </c>
      <c r="E16" s="12">
        <v>41679</v>
      </c>
      <c r="F16" s="14">
        <v>41908</v>
      </c>
      <c r="G16" s="17">
        <f t="shared" si="0"/>
        <v>32.714285714285715</v>
      </c>
      <c r="H16" s="3"/>
      <c r="I16" s="2"/>
    </row>
    <row r="17" spans="1:10" ht="17" x14ac:dyDescent="0.2">
      <c r="A17" s="161">
        <v>180</v>
      </c>
      <c r="B17" s="11" t="s">
        <v>34</v>
      </c>
      <c r="C17" s="118" t="s">
        <v>38</v>
      </c>
      <c r="D17" s="157" t="s">
        <v>128</v>
      </c>
      <c r="E17" s="12">
        <v>41682</v>
      </c>
      <c r="F17" s="14">
        <v>41901</v>
      </c>
      <c r="G17" s="17">
        <f t="shared" si="0"/>
        <v>31.285714285714285</v>
      </c>
      <c r="I17" s="2"/>
    </row>
    <row r="18" spans="1:10" ht="17" x14ac:dyDescent="0.2">
      <c r="A18" s="161">
        <v>201</v>
      </c>
      <c r="B18" s="11" t="s">
        <v>35</v>
      </c>
      <c r="C18" s="118" t="s">
        <v>38</v>
      </c>
      <c r="D18" s="157" t="s">
        <v>128</v>
      </c>
      <c r="E18" s="12">
        <v>41704</v>
      </c>
      <c r="F18" s="14">
        <v>41859</v>
      </c>
      <c r="G18" s="17">
        <f t="shared" si="0"/>
        <v>22.142857142857142</v>
      </c>
      <c r="I18" s="2"/>
    </row>
    <row r="19" spans="1:10" ht="17" x14ac:dyDescent="0.2">
      <c r="A19" s="161">
        <v>218</v>
      </c>
      <c r="B19" s="11" t="s">
        <v>34</v>
      </c>
      <c r="C19" s="118" t="s">
        <v>38</v>
      </c>
      <c r="D19" s="157" t="s">
        <v>128</v>
      </c>
      <c r="E19" s="12">
        <v>41705</v>
      </c>
      <c r="F19" s="14">
        <v>41859</v>
      </c>
      <c r="G19" s="17">
        <f t="shared" si="0"/>
        <v>22</v>
      </c>
      <c r="I19" s="2"/>
    </row>
    <row r="20" spans="1:10" ht="17" x14ac:dyDescent="0.2">
      <c r="A20" s="161">
        <v>247</v>
      </c>
      <c r="B20" s="11" t="s">
        <v>34</v>
      </c>
      <c r="C20" s="118" t="s">
        <v>38</v>
      </c>
      <c r="D20" s="157" t="s">
        <v>128</v>
      </c>
      <c r="E20" s="12">
        <v>41724</v>
      </c>
      <c r="F20" s="14">
        <v>41950</v>
      </c>
      <c r="G20" s="17">
        <f t="shared" si="0"/>
        <v>32.285714285714285</v>
      </c>
      <c r="I20" s="2"/>
    </row>
    <row r="21" spans="1:10" ht="17" x14ac:dyDescent="0.2">
      <c r="A21" s="161">
        <v>250</v>
      </c>
      <c r="B21" s="11" t="s">
        <v>34</v>
      </c>
      <c r="C21" s="118" t="s">
        <v>38</v>
      </c>
      <c r="D21" s="157" t="s">
        <v>128</v>
      </c>
      <c r="E21" s="12">
        <v>41724</v>
      </c>
      <c r="F21" s="14">
        <v>41936</v>
      </c>
      <c r="G21" s="17">
        <f t="shared" si="0"/>
        <v>30.285714285714285</v>
      </c>
      <c r="I21" s="2"/>
    </row>
    <row r="22" spans="1:10" ht="17" x14ac:dyDescent="0.2">
      <c r="A22" s="161">
        <v>279</v>
      </c>
      <c r="B22" s="11" t="s">
        <v>34</v>
      </c>
      <c r="C22" s="118" t="s">
        <v>38</v>
      </c>
      <c r="D22" s="157" t="s">
        <v>128</v>
      </c>
      <c r="E22" s="12">
        <v>41728</v>
      </c>
      <c r="F22" s="14">
        <v>41908</v>
      </c>
      <c r="G22" s="17">
        <f t="shared" si="0"/>
        <v>25.714285714285715</v>
      </c>
      <c r="I22" s="2"/>
    </row>
    <row r="23" spans="1:10" ht="17" x14ac:dyDescent="0.2">
      <c r="A23" s="161">
        <v>289</v>
      </c>
      <c r="B23" s="11" t="s">
        <v>35</v>
      </c>
      <c r="C23" s="118" t="s">
        <v>38</v>
      </c>
      <c r="D23" s="157" t="s">
        <v>128</v>
      </c>
      <c r="E23" s="12">
        <v>41728</v>
      </c>
      <c r="F23" s="14">
        <v>41964</v>
      </c>
      <c r="G23" s="17">
        <f t="shared" si="0"/>
        <v>33.714285714285715</v>
      </c>
      <c r="I23" s="2"/>
    </row>
    <row r="24" spans="1:10" ht="17" x14ac:dyDescent="0.2">
      <c r="A24" s="161">
        <v>294</v>
      </c>
      <c r="B24" s="11" t="s">
        <v>35</v>
      </c>
      <c r="C24" s="118" t="s">
        <v>38</v>
      </c>
      <c r="D24" s="157" t="s">
        <v>128</v>
      </c>
      <c r="E24" s="12">
        <v>41728</v>
      </c>
      <c r="F24" s="14">
        <v>41880</v>
      </c>
      <c r="G24" s="17">
        <f t="shared" si="0"/>
        <v>21.714285714285715</v>
      </c>
      <c r="I24" s="2"/>
    </row>
    <row r="26" spans="1:10" ht="17" x14ac:dyDescent="0.2">
      <c r="A26" s="126">
        <v>94</v>
      </c>
      <c r="B26" s="126" t="s">
        <v>35</v>
      </c>
      <c r="C26" s="118" t="s">
        <v>38</v>
      </c>
      <c r="D26" s="154" t="s">
        <v>129</v>
      </c>
      <c r="E26" s="127">
        <v>41658</v>
      </c>
      <c r="F26" s="39">
        <v>41985</v>
      </c>
      <c r="G26" s="10">
        <f t="shared" si="0"/>
        <v>46.714285714285715</v>
      </c>
      <c r="H26" s="1">
        <v>39.5</v>
      </c>
      <c r="I26" s="3">
        <f>COUNTA(G26:G47)</f>
        <v>22</v>
      </c>
      <c r="J26" s="36"/>
    </row>
    <row r="27" spans="1:10" ht="17" x14ac:dyDescent="0.2">
      <c r="A27" s="126">
        <v>105</v>
      </c>
      <c r="B27" s="126" t="s">
        <v>35</v>
      </c>
      <c r="C27" s="118" t="s">
        <v>38</v>
      </c>
      <c r="D27" s="154" t="s">
        <v>129</v>
      </c>
      <c r="E27" s="127">
        <v>41679</v>
      </c>
      <c r="F27" s="39">
        <v>41978</v>
      </c>
      <c r="G27" s="10">
        <f t="shared" si="0"/>
        <v>42.714285714285715</v>
      </c>
      <c r="I27" s="2"/>
      <c r="J27" s="1"/>
    </row>
    <row r="28" spans="1:10" ht="17" x14ac:dyDescent="0.2">
      <c r="A28" s="126">
        <v>106</v>
      </c>
      <c r="B28" s="126" t="s">
        <v>35</v>
      </c>
      <c r="C28" s="118" t="s">
        <v>38</v>
      </c>
      <c r="D28" s="154" t="s">
        <v>129</v>
      </c>
      <c r="E28" s="127">
        <v>41679</v>
      </c>
      <c r="F28" s="39">
        <v>41950</v>
      </c>
      <c r="G28" s="10">
        <f t="shared" si="0"/>
        <v>38.714285714285715</v>
      </c>
      <c r="I28" s="2"/>
    </row>
    <row r="29" spans="1:10" ht="17" x14ac:dyDescent="0.2">
      <c r="A29" s="126">
        <v>123</v>
      </c>
      <c r="B29" s="126" t="s">
        <v>34</v>
      </c>
      <c r="C29" s="118" t="s">
        <v>38</v>
      </c>
      <c r="D29" s="154" t="s">
        <v>129</v>
      </c>
      <c r="E29" s="127">
        <v>41679</v>
      </c>
      <c r="F29" s="39">
        <v>41957</v>
      </c>
      <c r="G29" s="10">
        <f t="shared" si="0"/>
        <v>39.714285714285715</v>
      </c>
      <c r="I29" s="2"/>
    </row>
    <row r="30" spans="1:10" ht="17" x14ac:dyDescent="0.2">
      <c r="A30" s="126">
        <v>130</v>
      </c>
      <c r="B30" s="126" t="s">
        <v>35</v>
      </c>
      <c r="C30" s="118" t="s">
        <v>38</v>
      </c>
      <c r="D30" s="154" t="s">
        <v>129</v>
      </c>
      <c r="E30" s="127">
        <v>41679</v>
      </c>
      <c r="F30" s="39">
        <v>41992</v>
      </c>
      <c r="G30" s="10">
        <f t="shared" si="0"/>
        <v>44.714285714285715</v>
      </c>
      <c r="H30" s="1"/>
      <c r="I30" s="2"/>
    </row>
    <row r="31" spans="1:10" ht="17" x14ac:dyDescent="0.2">
      <c r="A31" s="126">
        <v>155</v>
      </c>
      <c r="B31" s="126" t="s">
        <v>34</v>
      </c>
      <c r="C31" s="118" t="s">
        <v>38</v>
      </c>
      <c r="D31" s="154" t="s">
        <v>129</v>
      </c>
      <c r="E31" s="127">
        <v>41680</v>
      </c>
      <c r="F31" s="39">
        <v>41957</v>
      </c>
      <c r="G31" s="10">
        <f t="shared" si="0"/>
        <v>39.571428571428569</v>
      </c>
      <c r="I31" s="2"/>
    </row>
    <row r="32" spans="1:10" ht="17" x14ac:dyDescent="0.2">
      <c r="A32" s="126">
        <v>178</v>
      </c>
      <c r="B32" s="126" t="s">
        <v>34</v>
      </c>
      <c r="C32" s="118" t="s">
        <v>38</v>
      </c>
      <c r="D32" s="154" t="s">
        <v>129</v>
      </c>
      <c r="E32" s="127">
        <v>41682</v>
      </c>
      <c r="F32" s="39">
        <v>41957</v>
      </c>
      <c r="G32" s="10">
        <f t="shared" si="0"/>
        <v>39.285714285714285</v>
      </c>
      <c r="I32" s="2"/>
    </row>
    <row r="33" spans="1:9" ht="17" x14ac:dyDescent="0.2">
      <c r="A33" s="126">
        <v>179</v>
      </c>
      <c r="B33" s="126" t="s">
        <v>34</v>
      </c>
      <c r="C33" s="118" t="s">
        <v>38</v>
      </c>
      <c r="D33" s="154" t="s">
        <v>129</v>
      </c>
      <c r="E33" s="127">
        <v>41682</v>
      </c>
      <c r="F33" s="39">
        <v>41817</v>
      </c>
      <c r="G33" s="10">
        <f t="shared" si="0"/>
        <v>19.285714285714285</v>
      </c>
      <c r="I33" s="2"/>
    </row>
    <row r="34" spans="1:9" ht="17" x14ac:dyDescent="0.2">
      <c r="A34" s="126">
        <v>194</v>
      </c>
      <c r="B34" s="126" t="s">
        <v>37</v>
      </c>
      <c r="C34" s="118" t="s">
        <v>38</v>
      </c>
      <c r="D34" s="154" t="s">
        <v>129</v>
      </c>
      <c r="E34" s="127">
        <v>41705</v>
      </c>
      <c r="F34" s="39">
        <v>41999</v>
      </c>
      <c r="G34" s="10">
        <f t="shared" si="0"/>
        <v>42</v>
      </c>
      <c r="H34" s="1"/>
      <c r="I34" s="2"/>
    </row>
    <row r="35" spans="1:9" ht="17" x14ac:dyDescent="0.2">
      <c r="A35" s="126">
        <v>214</v>
      </c>
      <c r="B35" s="126" t="s">
        <v>34</v>
      </c>
      <c r="C35" s="118" t="s">
        <v>38</v>
      </c>
      <c r="D35" s="154" t="s">
        <v>129</v>
      </c>
      <c r="E35" s="127">
        <v>41705</v>
      </c>
      <c r="F35" s="39">
        <v>41936</v>
      </c>
      <c r="G35" s="10">
        <f t="shared" si="0"/>
        <v>33</v>
      </c>
      <c r="I35" s="2"/>
    </row>
    <row r="36" spans="1:9" ht="17" x14ac:dyDescent="0.2">
      <c r="A36" s="126">
        <v>300</v>
      </c>
      <c r="B36" s="126" t="s">
        <v>37</v>
      </c>
      <c r="C36" s="118" t="s">
        <v>38</v>
      </c>
      <c r="D36" s="154" t="s">
        <v>129</v>
      </c>
      <c r="E36" s="127">
        <v>41736</v>
      </c>
      <c r="F36" s="39">
        <v>42027</v>
      </c>
      <c r="G36" s="10">
        <f t="shared" si="0"/>
        <v>41.571428571428569</v>
      </c>
      <c r="H36" s="1"/>
      <c r="I36" s="2"/>
    </row>
    <row r="37" spans="1:9" ht="17" x14ac:dyDescent="0.2">
      <c r="A37" s="126">
        <v>306</v>
      </c>
      <c r="B37" s="126" t="s">
        <v>37</v>
      </c>
      <c r="C37" s="118" t="s">
        <v>38</v>
      </c>
      <c r="D37" s="154" t="s">
        <v>129</v>
      </c>
      <c r="E37" s="127">
        <v>41736</v>
      </c>
      <c r="F37" s="39">
        <v>41999</v>
      </c>
      <c r="G37" s="10">
        <f t="shared" si="0"/>
        <v>37.571428571428569</v>
      </c>
      <c r="H37" s="1"/>
      <c r="I37" s="2"/>
    </row>
    <row r="38" spans="1:9" ht="17" x14ac:dyDescent="0.2">
      <c r="A38" s="126">
        <v>334</v>
      </c>
      <c r="B38" s="126" t="s">
        <v>35</v>
      </c>
      <c r="C38" s="118" t="s">
        <v>38</v>
      </c>
      <c r="D38" s="154" t="s">
        <v>129</v>
      </c>
      <c r="E38" s="127">
        <v>41716</v>
      </c>
      <c r="F38" s="39">
        <v>41978</v>
      </c>
      <c r="G38" s="10">
        <f t="shared" si="0"/>
        <v>37.428571428571431</v>
      </c>
      <c r="I38" s="2"/>
    </row>
    <row r="39" spans="1:9" ht="17" x14ac:dyDescent="0.2">
      <c r="A39" s="126">
        <v>367</v>
      </c>
      <c r="B39" s="163" t="s">
        <v>37</v>
      </c>
      <c r="C39" s="118" t="s">
        <v>38</v>
      </c>
      <c r="D39" s="154" t="s">
        <v>129</v>
      </c>
      <c r="E39" s="127">
        <v>41819</v>
      </c>
      <c r="F39" s="39">
        <v>42188</v>
      </c>
      <c r="G39" s="10">
        <f t="shared" si="0"/>
        <v>52.714285714285715</v>
      </c>
      <c r="H39" s="1"/>
      <c r="I39" s="2"/>
    </row>
    <row r="40" spans="1:9" ht="17" x14ac:dyDescent="0.2">
      <c r="A40" s="126">
        <v>392</v>
      </c>
      <c r="B40" s="163" t="s">
        <v>34</v>
      </c>
      <c r="C40" s="118" t="s">
        <v>38</v>
      </c>
      <c r="D40" s="154" t="s">
        <v>129</v>
      </c>
      <c r="E40" s="127">
        <v>41812</v>
      </c>
      <c r="F40" s="39">
        <v>42020</v>
      </c>
      <c r="G40" s="10">
        <f t="shared" si="0"/>
        <v>29.714285714285715</v>
      </c>
      <c r="H40" s="1"/>
      <c r="I40" s="2"/>
    </row>
    <row r="41" spans="1:9" ht="17" x14ac:dyDescent="0.2">
      <c r="A41" s="126">
        <v>393</v>
      </c>
      <c r="B41" s="163" t="s">
        <v>35</v>
      </c>
      <c r="C41" s="118" t="s">
        <v>38</v>
      </c>
      <c r="D41" s="154" t="s">
        <v>129</v>
      </c>
      <c r="E41" s="127">
        <v>41812</v>
      </c>
      <c r="F41" s="39">
        <v>41999</v>
      </c>
      <c r="G41" s="10">
        <f t="shared" si="0"/>
        <v>26.714285714285715</v>
      </c>
      <c r="H41" s="1"/>
      <c r="I41" s="2"/>
    </row>
    <row r="42" spans="1:9" ht="17" x14ac:dyDescent="0.2">
      <c r="A42" s="126">
        <v>399</v>
      </c>
      <c r="B42" s="163" t="s">
        <v>35</v>
      </c>
      <c r="C42" s="118" t="s">
        <v>38</v>
      </c>
      <c r="D42" s="154" t="s">
        <v>129</v>
      </c>
      <c r="E42" s="127">
        <v>41807</v>
      </c>
      <c r="F42" s="39">
        <v>42090</v>
      </c>
      <c r="G42" s="10">
        <f t="shared" si="0"/>
        <v>40.428571428571431</v>
      </c>
      <c r="H42" s="1"/>
      <c r="I42" s="2"/>
    </row>
    <row r="43" spans="1:9" ht="17" x14ac:dyDescent="0.2">
      <c r="A43" s="126">
        <v>419</v>
      </c>
      <c r="B43" s="126" t="s">
        <v>34</v>
      </c>
      <c r="C43" s="118" t="s">
        <v>38</v>
      </c>
      <c r="D43" s="154" t="s">
        <v>129</v>
      </c>
      <c r="E43" s="127">
        <v>42022</v>
      </c>
      <c r="F43" s="39">
        <v>42195</v>
      </c>
      <c r="G43" s="10">
        <f t="shared" si="0"/>
        <v>24.714285714285715</v>
      </c>
      <c r="H43" s="1"/>
      <c r="I43" s="2"/>
    </row>
    <row r="44" spans="1:9" ht="17" x14ac:dyDescent="0.2">
      <c r="A44" s="126">
        <v>422</v>
      </c>
      <c r="B44" s="126" t="s">
        <v>35</v>
      </c>
      <c r="C44" s="118" t="s">
        <v>38</v>
      </c>
      <c r="D44" s="154" t="s">
        <v>129</v>
      </c>
      <c r="E44" s="127">
        <v>42022</v>
      </c>
      <c r="F44" s="39">
        <v>42475</v>
      </c>
      <c r="G44" s="10">
        <f t="shared" si="0"/>
        <v>64.714285714285708</v>
      </c>
      <c r="H44" s="1"/>
      <c r="I44" s="2"/>
    </row>
    <row r="45" spans="1:9" ht="17" x14ac:dyDescent="0.2">
      <c r="A45" s="126">
        <v>434</v>
      </c>
      <c r="B45" s="126" t="s">
        <v>35</v>
      </c>
      <c r="C45" s="118" t="s">
        <v>38</v>
      </c>
      <c r="D45" s="154" t="s">
        <v>129</v>
      </c>
      <c r="E45" s="127">
        <v>42030</v>
      </c>
      <c r="F45" s="39">
        <v>42440</v>
      </c>
      <c r="G45" s="10">
        <f t="shared" si="0"/>
        <v>58.571428571428569</v>
      </c>
      <c r="H45" s="1"/>
      <c r="I45" s="2"/>
    </row>
    <row r="46" spans="1:9" ht="17" x14ac:dyDescent="0.2">
      <c r="A46" s="126">
        <v>437</v>
      </c>
      <c r="B46" s="126" t="s">
        <v>34</v>
      </c>
      <c r="C46" s="118" t="s">
        <v>38</v>
      </c>
      <c r="D46" s="154" t="s">
        <v>129</v>
      </c>
      <c r="E46" s="127">
        <v>42059</v>
      </c>
      <c r="F46" s="39">
        <v>42328</v>
      </c>
      <c r="G46" s="10">
        <f t="shared" si="0"/>
        <v>38.428571428571431</v>
      </c>
      <c r="H46" s="1"/>
      <c r="I46" s="2"/>
    </row>
    <row r="47" spans="1:9" ht="17" x14ac:dyDescent="0.2">
      <c r="A47" s="126">
        <v>452</v>
      </c>
      <c r="B47" s="126" t="s">
        <v>34</v>
      </c>
      <c r="C47" s="118" t="s">
        <v>38</v>
      </c>
      <c r="D47" s="154" t="s">
        <v>129</v>
      </c>
      <c r="E47" s="127">
        <v>42049</v>
      </c>
      <c r="F47" s="39">
        <v>42293</v>
      </c>
      <c r="G47" s="10">
        <f t="shared" si="0"/>
        <v>34.857142857142854</v>
      </c>
      <c r="I47" s="2"/>
    </row>
  </sheetData>
  <mergeCells count="12">
    <mergeCell ref="C13:D13"/>
    <mergeCell ref="C3:D3"/>
    <mergeCell ref="C2:D2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1"/>
  <sheetViews>
    <sheetView workbookViewId="0">
      <selection activeCell="D19" sqref="D19"/>
    </sheetView>
  </sheetViews>
  <sheetFormatPr baseColWidth="10" defaultRowHeight="15" x14ac:dyDescent="0.2"/>
  <cols>
    <col min="2" max="2" width="14.5" customWidth="1"/>
    <col min="3" max="3" width="12.5" customWidth="1"/>
    <col min="4" max="4" width="13.1640625" customWidth="1"/>
    <col min="5" max="5" width="12.6640625" customWidth="1"/>
    <col min="6" max="6" width="16.1640625" customWidth="1"/>
  </cols>
  <sheetData>
    <row r="1" spans="1:17" ht="17" x14ac:dyDescent="0.2">
      <c r="A1" s="337" t="s">
        <v>136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74"/>
      <c r="P1" s="74"/>
      <c r="Q1" s="74"/>
    </row>
    <row r="2" spans="1:17" ht="16" thickBot="1" x14ac:dyDescent="0.25">
      <c r="A2" s="150" t="s">
        <v>1</v>
      </c>
      <c r="B2" s="343" t="s">
        <v>3</v>
      </c>
      <c r="C2" s="343"/>
      <c r="D2" s="125" t="s">
        <v>135</v>
      </c>
      <c r="E2" s="150" t="s">
        <v>133</v>
      </c>
      <c r="F2" s="150" t="s">
        <v>134</v>
      </c>
    </row>
    <row r="3" spans="1:17" x14ac:dyDescent="0.2">
      <c r="A3" s="152">
        <v>662</v>
      </c>
      <c r="B3" s="348" t="s">
        <v>0</v>
      </c>
      <c r="C3" s="348"/>
      <c r="D3" s="155">
        <v>132503.12</v>
      </c>
      <c r="E3" s="155">
        <v>10426227.380000001</v>
      </c>
      <c r="F3" s="160">
        <f t="shared" ref="F3:F11" si="0">D3/E3</f>
        <v>1.2708635172696568E-2</v>
      </c>
    </row>
    <row r="4" spans="1:17" ht="17" x14ac:dyDescent="0.2">
      <c r="A4" s="151">
        <v>275</v>
      </c>
      <c r="B4" s="118" t="s">
        <v>38</v>
      </c>
      <c r="C4" s="154" t="s">
        <v>128</v>
      </c>
      <c r="D4" s="153">
        <v>230508.58</v>
      </c>
      <c r="E4" s="153">
        <v>10676252.970000001</v>
      </c>
      <c r="F4" s="159">
        <f t="shared" si="0"/>
        <v>2.1590775401044097E-2</v>
      </c>
    </row>
    <row r="5" spans="1:17" ht="17" x14ac:dyDescent="0.2">
      <c r="A5" s="151">
        <v>418</v>
      </c>
      <c r="B5" s="118" t="s">
        <v>38</v>
      </c>
      <c r="C5" s="154" t="s">
        <v>129</v>
      </c>
      <c r="D5" s="153">
        <v>209363.79</v>
      </c>
      <c r="E5" s="153">
        <v>10095585.140000001</v>
      </c>
      <c r="F5" s="159">
        <f t="shared" si="0"/>
        <v>2.0738153073512684E-2</v>
      </c>
    </row>
    <row r="6" spans="1:17" x14ac:dyDescent="0.2">
      <c r="A6" s="151">
        <v>321</v>
      </c>
      <c r="B6" s="347" t="s">
        <v>0</v>
      </c>
      <c r="C6" s="347"/>
      <c r="D6" s="153">
        <v>315115.82</v>
      </c>
      <c r="E6" s="153">
        <v>10432797.380000001</v>
      </c>
      <c r="F6" s="159">
        <f t="shared" si="0"/>
        <v>3.0204345826181471E-2</v>
      </c>
    </row>
    <row r="7" spans="1:17" ht="17" x14ac:dyDescent="0.2">
      <c r="A7" s="151">
        <v>309</v>
      </c>
      <c r="B7" s="118" t="s">
        <v>38</v>
      </c>
      <c r="C7" s="154" t="s">
        <v>128</v>
      </c>
      <c r="D7" s="153">
        <v>387472.35</v>
      </c>
      <c r="E7" s="153">
        <v>11682444.960000001</v>
      </c>
      <c r="F7" s="159">
        <f t="shared" si="0"/>
        <v>3.3167059748766832E-2</v>
      </c>
    </row>
    <row r="8" spans="1:17" ht="17" x14ac:dyDescent="0.2">
      <c r="A8" s="151">
        <v>426</v>
      </c>
      <c r="B8" s="118" t="s">
        <v>38</v>
      </c>
      <c r="C8" s="154" t="s">
        <v>129</v>
      </c>
      <c r="D8" s="153">
        <v>380117.39</v>
      </c>
      <c r="E8" s="153">
        <v>13640404.84</v>
      </c>
      <c r="F8" s="159">
        <f t="shared" si="0"/>
        <v>2.7867016738778849E-2</v>
      </c>
      <c r="H8" s="156" t="s">
        <v>122</v>
      </c>
    </row>
    <row r="9" spans="1:17" x14ac:dyDescent="0.2">
      <c r="A9" s="151">
        <v>883</v>
      </c>
      <c r="B9" s="347" t="s">
        <v>0</v>
      </c>
      <c r="C9" s="347"/>
      <c r="D9" s="153">
        <v>195636.1</v>
      </c>
      <c r="E9" s="153">
        <v>16495035.77</v>
      </c>
      <c r="F9" s="159">
        <f t="shared" si="0"/>
        <v>1.1860301652440734E-2</v>
      </c>
      <c r="H9" s="31">
        <f>F9/F9</f>
        <v>1</v>
      </c>
    </row>
    <row r="10" spans="1:17" ht="17" x14ac:dyDescent="0.2">
      <c r="A10" s="151">
        <v>538</v>
      </c>
      <c r="B10" s="118" t="s">
        <v>38</v>
      </c>
      <c r="C10" s="154" t="s">
        <v>128</v>
      </c>
      <c r="D10" s="153">
        <v>341978.56</v>
      </c>
      <c r="E10" s="153">
        <v>15555150.98</v>
      </c>
      <c r="F10" s="159">
        <f t="shared" si="0"/>
        <v>2.198490779290398E-2</v>
      </c>
      <c r="H10" s="31">
        <f>F10/F9</f>
        <v>1.8536550281062794</v>
      </c>
    </row>
    <row r="11" spans="1:17" ht="17" x14ac:dyDescent="0.2">
      <c r="A11" s="151">
        <v>487</v>
      </c>
      <c r="B11" s="118" t="s">
        <v>38</v>
      </c>
      <c r="C11" s="154" t="s">
        <v>129</v>
      </c>
      <c r="D11" s="153">
        <v>261551.02</v>
      </c>
      <c r="E11" s="153">
        <v>16156543.99</v>
      </c>
      <c r="F11" s="159">
        <f t="shared" si="0"/>
        <v>1.6188549987044599E-2</v>
      </c>
      <c r="H11" s="31">
        <f>F11/F9</f>
        <v>1.3649357715714721</v>
      </c>
    </row>
  </sheetData>
  <mergeCells count="5">
    <mergeCell ref="A1:N1"/>
    <mergeCell ref="B3:C3"/>
    <mergeCell ref="B2:C2"/>
    <mergeCell ref="B6:C6"/>
    <mergeCell ref="B9:C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1"/>
  <sheetViews>
    <sheetView workbookViewId="0">
      <selection activeCell="G20" sqref="G20"/>
    </sheetView>
  </sheetViews>
  <sheetFormatPr baseColWidth="10" defaultRowHeight="15" x14ac:dyDescent="0.2"/>
  <cols>
    <col min="2" max="2" width="15.6640625" customWidth="1"/>
    <col min="3" max="3" width="14.33203125" customWidth="1"/>
  </cols>
  <sheetData>
    <row r="1" spans="1:12" ht="17" x14ac:dyDescent="0.2">
      <c r="A1" s="337" t="s">
        <v>138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2" ht="16" thickBot="1" x14ac:dyDescent="0.25">
      <c r="A2" s="150" t="s">
        <v>1</v>
      </c>
      <c r="B2" s="343" t="s">
        <v>3</v>
      </c>
      <c r="C2" s="343"/>
      <c r="D2" s="150" t="s">
        <v>131</v>
      </c>
      <c r="E2" s="150" t="s">
        <v>122</v>
      </c>
      <c r="F2" s="164" t="s">
        <v>28</v>
      </c>
      <c r="G2" s="3" t="s">
        <v>31</v>
      </c>
      <c r="H2" s="3" t="s">
        <v>29</v>
      </c>
    </row>
    <row r="3" spans="1:12" x14ac:dyDescent="0.2">
      <c r="A3" s="152">
        <v>251</v>
      </c>
      <c r="B3" s="347" t="s">
        <v>0</v>
      </c>
      <c r="C3" s="347"/>
      <c r="D3" s="155">
        <v>-10.746</v>
      </c>
      <c r="E3" s="155">
        <f>2^-D3</f>
        <v>1717.3876417350275</v>
      </c>
      <c r="F3" s="31">
        <f>AVERAGE(E3:E8)</f>
        <v>1742.6193077714461</v>
      </c>
      <c r="G3" s="31">
        <f>STDEV(E3:E8)/SQRT(H3)</f>
        <v>506.08880463002544</v>
      </c>
      <c r="H3" s="3">
        <f>COUNTA(E3:E8)</f>
        <v>6</v>
      </c>
    </row>
    <row r="4" spans="1:12" x14ac:dyDescent="0.2">
      <c r="A4" s="151">
        <v>261</v>
      </c>
      <c r="B4" s="347" t="s">
        <v>0</v>
      </c>
      <c r="C4" s="347"/>
      <c r="D4" s="153">
        <v>-11.313999999999998</v>
      </c>
      <c r="E4" s="153">
        <f t="shared" ref="E4:E21" si="0">2^-D4</f>
        <v>2545.9705219152656</v>
      </c>
      <c r="F4" s="3"/>
      <c r="G4" s="31"/>
      <c r="H4" s="3"/>
    </row>
    <row r="5" spans="1:12" x14ac:dyDescent="0.2">
      <c r="A5" s="151">
        <v>276</v>
      </c>
      <c r="B5" s="347" t="s">
        <v>0</v>
      </c>
      <c r="C5" s="347"/>
      <c r="D5" s="153">
        <v>-9.8289999999999988</v>
      </c>
      <c r="E5" s="153">
        <f t="shared" si="0"/>
        <v>909.5442389426214</v>
      </c>
      <c r="F5" s="3"/>
      <c r="G5" s="31"/>
      <c r="H5" s="3"/>
    </row>
    <row r="6" spans="1:12" x14ac:dyDescent="0.2">
      <c r="A6" s="151">
        <v>278</v>
      </c>
      <c r="B6" s="347" t="s">
        <v>0</v>
      </c>
      <c r="C6" s="347"/>
      <c r="D6" s="153">
        <v>-11.898000000000001</v>
      </c>
      <c r="E6" s="153">
        <f t="shared" si="0"/>
        <v>3816.4087984323555</v>
      </c>
      <c r="F6" s="3"/>
      <c r="G6" s="31"/>
      <c r="H6" s="3"/>
    </row>
    <row r="7" spans="1:12" x14ac:dyDescent="0.2">
      <c r="A7" s="151">
        <v>294</v>
      </c>
      <c r="B7" s="347" t="s">
        <v>0</v>
      </c>
      <c r="C7" s="347"/>
      <c r="D7" s="153">
        <v>-9.4130000000000003</v>
      </c>
      <c r="E7" s="153">
        <f t="shared" si="0"/>
        <v>681.70322597702204</v>
      </c>
      <c r="F7" s="3"/>
      <c r="G7" s="31"/>
      <c r="H7" s="3"/>
    </row>
    <row r="8" spans="1:12" x14ac:dyDescent="0.2">
      <c r="A8" s="151">
        <v>297</v>
      </c>
      <c r="B8" s="347" t="s">
        <v>0</v>
      </c>
      <c r="C8" s="347"/>
      <c r="D8" s="153">
        <v>-9.6159999999999997</v>
      </c>
      <c r="E8" s="153">
        <f t="shared" si="0"/>
        <v>784.70141962638445</v>
      </c>
      <c r="F8" s="3"/>
      <c r="G8" s="31"/>
      <c r="H8" s="3"/>
    </row>
    <row r="9" spans="1:12" x14ac:dyDescent="0.2">
      <c r="A9" s="3"/>
      <c r="B9" s="3"/>
      <c r="C9" s="3"/>
      <c r="D9" s="31"/>
      <c r="E9" s="31"/>
      <c r="F9" s="3"/>
      <c r="G9" s="31"/>
      <c r="H9" s="3"/>
    </row>
    <row r="10" spans="1:12" ht="17" x14ac:dyDescent="0.2">
      <c r="A10" s="151">
        <v>252</v>
      </c>
      <c r="B10" s="118" t="s">
        <v>38</v>
      </c>
      <c r="C10" s="154" t="s">
        <v>128</v>
      </c>
      <c r="D10" s="153">
        <v>-10.963999999999999</v>
      </c>
      <c r="E10" s="153">
        <f t="shared" si="0"/>
        <v>1997.5279852086073</v>
      </c>
      <c r="F10" s="31">
        <f>AVERAGE(E10:E13)</f>
        <v>3800.9980667241821</v>
      </c>
      <c r="G10" s="31">
        <f>STDEV(E10:E13)/SQRT(H10)</f>
        <v>760.64408815526713</v>
      </c>
      <c r="H10" s="3">
        <f>COUNTA(E10:E13)</f>
        <v>4</v>
      </c>
    </row>
    <row r="11" spans="1:12" ht="17" x14ac:dyDescent="0.2">
      <c r="A11" s="151">
        <v>291</v>
      </c>
      <c r="B11" s="118" t="s">
        <v>38</v>
      </c>
      <c r="C11" s="154" t="s">
        <v>128</v>
      </c>
      <c r="D11" s="153">
        <v>-11.763</v>
      </c>
      <c r="E11" s="153">
        <f t="shared" si="0"/>
        <v>3475.4883653873508</v>
      </c>
      <c r="F11" s="3"/>
      <c r="G11" s="31"/>
      <c r="H11" s="3"/>
    </row>
    <row r="12" spans="1:12" ht="17" x14ac:dyDescent="0.2">
      <c r="A12" s="151">
        <v>317</v>
      </c>
      <c r="B12" s="118" t="s">
        <v>38</v>
      </c>
      <c r="C12" s="154" t="s">
        <v>128</v>
      </c>
      <c r="D12" s="153">
        <v>-12.470999999999998</v>
      </c>
      <c r="E12" s="153">
        <f t="shared" si="0"/>
        <v>5677.3422516240862</v>
      </c>
      <c r="F12" s="3"/>
      <c r="G12" s="31"/>
      <c r="H12" s="3"/>
    </row>
    <row r="13" spans="1:12" ht="17" x14ac:dyDescent="0.2">
      <c r="A13" s="151">
        <v>320</v>
      </c>
      <c r="B13" s="118" t="s">
        <v>38</v>
      </c>
      <c r="C13" s="154" t="s">
        <v>128</v>
      </c>
      <c r="D13" s="153">
        <v>-11.984999999999999</v>
      </c>
      <c r="E13" s="153">
        <f t="shared" si="0"/>
        <v>4053.6336646766845</v>
      </c>
      <c r="F13" s="3"/>
      <c r="G13" s="31"/>
      <c r="H13" s="3"/>
    </row>
    <row r="14" spans="1:12" x14ac:dyDescent="0.2">
      <c r="A14" s="3"/>
      <c r="B14" s="3"/>
      <c r="C14" s="3"/>
      <c r="D14" s="31"/>
      <c r="E14" s="31"/>
      <c r="F14" s="3"/>
      <c r="G14" s="31"/>
      <c r="H14" s="3"/>
    </row>
    <row r="15" spans="1:12" ht="17" x14ac:dyDescent="0.2">
      <c r="A15" s="151">
        <v>263</v>
      </c>
      <c r="B15" s="118" t="s">
        <v>38</v>
      </c>
      <c r="C15" s="154" t="s">
        <v>129</v>
      </c>
      <c r="D15" s="153">
        <v>-11.628</v>
      </c>
      <c r="E15" s="153">
        <f t="shared" si="0"/>
        <v>3165.0224113581571</v>
      </c>
      <c r="F15" s="31">
        <f>AVERAGE(E15:E21)</f>
        <v>2129.1013673535331</v>
      </c>
      <c r="G15" s="31">
        <f>STDEV(E15:E21)/SQRT(H15)</f>
        <v>370.32975574982271</v>
      </c>
      <c r="H15" s="3">
        <f>COUNTA(E15:E21)</f>
        <v>7</v>
      </c>
    </row>
    <row r="16" spans="1:12" ht="17" x14ac:dyDescent="0.2">
      <c r="A16" s="151">
        <v>283</v>
      </c>
      <c r="B16" s="118" t="s">
        <v>38</v>
      </c>
      <c r="C16" s="154" t="s">
        <v>129</v>
      </c>
      <c r="D16" s="153">
        <v>-10.193999999999999</v>
      </c>
      <c r="E16" s="153">
        <f t="shared" si="0"/>
        <v>1171.3853165606979</v>
      </c>
      <c r="F16" s="3"/>
    </row>
    <row r="17" spans="1:6" ht="17" x14ac:dyDescent="0.2">
      <c r="A17" s="151">
        <v>285</v>
      </c>
      <c r="B17" s="118" t="s">
        <v>38</v>
      </c>
      <c r="C17" s="154" t="s">
        <v>129</v>
      </c>
      <c r="D17" s="153">
        <v>-11.164999999999999</v>
      </c>
      <c r="E17" s="153">
        <f t="shared" si="0"/>
        <v>2296.148127802383</v>
      </c>
      <c r="F17" s="3"/>
    </row>
    <row r="18" spans="1:6" ht="17" x14ac:dyDescent="0.2">
      <c r="A18" s="151">
        <v>313</v>
      </c>
      <c r="B18" s="118" t="s">
        <v>38</v>
      </c>
      <c r="C18" s="154" t="s">
        <v>129</v>
      </c>
      <c r="D18" s="153">
        <v>-10.303999999999998</v>
      </c>
      <c r="E18" s="153">
        <f t="shared" si="0"/>
        <v>1264.1921094589813</v>
      </c>
      <c r="F18" s="3"/>
    </row>
    <row r="19" spans="1:6" ht="17" x14ac:dyDescent="0.2">
      <c r="A19" s="151">
        <v>327</v>
      </c>
      <c r="B19" s="118" t="s">
        <v>38</v>
      </c>
      <c r="C19" s="154" t="s">
        <v>129</v>
      </c>
      <c r="D19" s="153">
        <v>-11.179</v>
      </c>
      <c r="E19" s="153">
        <f t="shared" si="0"/>
        <v>2318.5385515226603</v>
      </c>
      <c r="F19" s="3"/>
    </row>
    <row r="20" spans="1:6" ht="17" x14ac:dyDescent="0.2">
      <c r="A20" s="248">
        <v>351</v>
      </c>
      <c r="B20" s="118" t="s">
        <v>38</v>
      </c>
      <c r="C20" s="244" t="s">
        <v>129</v>
      </c>
      <c r="D20" s="240">
        <v>-11.790000000000001</v>
      </c>
      <c r="E20" s="243">
        <f t="shared" ref="E20" si="1">2^-D20</f>
        <v>3541.1444994370154</v>
      </c>
      <c r="F20" s="248"/>
    </row>
    <row r="21" spans="1:6" ht="17" x14ac:dyDescent="0.2">
      <c r="A21" s="151">
        <v>360</v>
      </c>
      <c r="B21" s="118" t="s">
        <v>38</v>
      </c>
      <c r="C21" s="154" t="s">
        <v>129</v>
      </c>
      <c r="D21" s="153">
        <v>-10.164000000000001</v>
      </c>
      <c r="E21" s="153">
        <f t="shared" si="0"/>
        <v>1147.2785553348374</v>
      </c>
      <c r="F21" s="3"/>
    </row>
  </sheetData>
  <mergeCells count="8">
    <mergeCell ref="B8:C8"/>
    <mergeCell ref="A1:L1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workbookViewId="0">
      <selection activeCell="H11" sqref="H11"/>
    </sheetView>
  </sheetViews>
  <sheetFormatPr baseColWidth="10" defaultRowHeight="15" x14ac:dyDescent="0.2"/>
  <cols>
    <col min="1" max="1" width="11.5" bestFit="1" customWidth="1"/>
    <col min="3" max="3" width="17" customWidth="1"/>
    <col min="4" max="4" width="14.1640625" customWidth="1"/>
    <col min="5" max="5" width="13.5" bestFit="1" customWidth="1"/>
    <col min="6" max="6" width="14.6640625" customWidth="1"/>
    <col min="10" max="10" width="12" bestFit="1" customWidth="1"/>
  </cols>
  <sheetData>
    <row r="1" spans="1:10" ht="21" customHeight="1" x14ac:dyDescent="0.2">
      <c r="A1" s="338" t="s">
        <v>40</v>
      </c>
      <c r="B1" s="338"/>
      <c r="C1" s="338"/>
      <c r="D1" s="338"/>
      <c r="E1" s="338"/>
      <c r="F1" s="338"/>
      <c r="G1" s="338"/>
    </row>
    <row r="2" spans="1:10" ht="16" thickBot="1" x14ac:dyDescent="0.25">
      <c r="A2" s="48" t="s">
        <v>1</v>
      </c>
      <c r="B2" s="48" t="s">
        <v>2</v>
      </c>
      <c r="C2" s="48" t="s">
        <v>3</v>
      </c>
      <c r="D2" s="48" t="s">
        <v>4</v>
      </c>
      <c r="E2" s="48" t="s">
        <v>41</v>
      </c>
      <c r="F2" s="48" t="s">
        <v>33</v>
      </c>
      <c r="G2" s="3" t="s">
        <v>82</v>
      </c>
      <c r="H2" s="3" t="s">
        <v>29</v>
      </c>
    </row>
    <row r="3" spans="1:10" x14ac:dyDescent="0.2">
      <c r="A3" s="21">
        <v>380</v>
      </c>
      <c r="B3" s="22" t="s">
        <v>32</v>
      </c>
      <c r="C3" s="22" t="s">
        <v>0</v>
      </c>
      <c r="D3" s="23">
        <v>41441</v>
      </c>
      <c r="E3" s="24">
        <v>42335</v>
      </c>
      <c r="F3" s="25">
        <f t="shared" ref="F3:F45" si="0">(E3-D3)/7</f>
        <v>127.71428571428571</v>
      </c>
      <c r="G3" s="3">
        <v>123</v>
      </c>
      <c r="H3" s="3">
        <f>COUNTA(F3:F13)</f>
        <v>11</v>
      </c>
    </row>
    <row r="4" spans="1:10" x14ac:dyDescent="0.2">
      <c r="A4" s="15">
        <v>396</v>
      </c>
      <c r="B4" s="13" t="s">
        <v>32</v>
      </c>
      <c r="C4" s="13" t="s">
        <v>0</v>
      </c>
      <c r="D4" s="14">
        <v>41438</v>
      </c>
      <c r="E4" s="16">
        <v>42314</v>
      </c>
      <c r="F4" s="17">
        <f t="shared" si="0"/>
        <v>125.14285714285714</v>
      </c>
    </row>
    <row r="5" spans="1:10" x14ac:dyDescent="0.2">
      <c r="A5" s="15">
        <v>398</v>
      </c>
      <c r="B5" s="13" t="s">
        <v>32</v>
      </c>
      <c r="C5" s="13" t="s">
        <v>0</v>
      </c>
      <c r="D5" s="14">
        <v>41438</v>
      </c>
      <c r="E5" s="16">
        <v>42251</v>
      </c>
      <c r="F5" s="17">
        <f t="shared" si="0"/>
        <v>116.14285714285714</v>
      </c>
      <c r="G5" s="53"/>
      <c r="H5" s="53"/>
      <c r="I5" s="53"/>
      <c r="J5" s="18"/>
    </row>
    <row r="6" spans="1:10" x14ac:dyDescent="0.2">
      <c r="A6" s="15">
        <v>399</v>
      </c>
      <c r="B6" s="13" t="s">
        <v>32</v>
      </c>
      <c r="C6" s="13" t="s">
        <v>0</v>
      </c>
      <c r="D6" s="14">
        <v>41438</v>
      </c>
      <c r="E6" s="16">
        <v>42328</v>
      </c>
      <c r="F6" s="17">
        <f t="shared" si="0"/>
        <v>127.14285714285714</v>
      </c>
    </row>
    <row r="7" spans="1:10" x14ac:dyDescent="0.2">
      <c r="A7" s="15">
        <v>415</v>
      </c>
      <c r="B7" s="13" t="s">
        <v>39</v>
      </c>
      <c r="C7" s="13" t="s">
        <v>0</v>
      </c>
      <c r="D7" s="14">
        <v>41437</v>
      </c>
      <c r="E7" s="16">
        <v>42391</v>
      </c>
      <c r="F7" s="17">
        <f t="shared" si="0"/>
        <v>136.28571428571428</v>
      </c>
    </row>
    <row r="8" spans="1:10" x14ac:dyDescent="0.2">
      <c r="A8" s="15">
        <v>418</v>
      </c>
      <c r="B8" s="13" t="s">
        <v>32</v>
      </c>
      <c r="C8" s="13" t="s">
        <v>0</v>
      </c>
      <c r="D8" s="14">
        <v>41437</v>
      </c>
      <c r="E8" s="16">
        <v>42279</v>
      </c>
      <c r="F8" s="17">
        <f t="shared" si="0"/>
        <v>120.28571428571429</v>
      </c>
    </row>
    <row r="9" spans="1:10" x14ac:dyDescent="0.2">
      <c r="A9" s="15">
        <v>419</v>
      </c>
      <c r="B9" s="13" t="s">
        <v>32</v>
      </c>
      <c r="C9" s="13" t="s">
        <v>0</v>
      </c>
      <c r="D9" s="14">
        <v>41437</v>
      </c>
      <c r="E9" s="16">
        <v>42300</v>
      </c>
      <c r="F9" s="17">
        <f t="shared" si="0"/>
        <v>123.28571428571429</v>
      </c>
    </row>
    <row r="10" spans="1:10" x14ac:dyDescent="0.2">
      <c r="A10" s="15">
        <v>421</v>
      </c>
      <c r="B10" s="13" t="s">
        <v>32</v>
      </c>
      <c r="C10" s="13" t="s">
        <v>0</v>
      </c>
      <c r="D10" s="14">
        <v>41437</v>
      </c>
      <c r="E10" s="16">
        <v>42475</v>
      </c>
      <c r="F10" s="17">
        <f t="shared" si="0"/>
        <v>148.28571428571428</v>
      </c>
    </row>
    <row r="11" spans="1:10" x14ac:dyDescent="0.2">
      <c r="A11" s="15">
        <v>425</v>
      </c>
      <c r="B11" s="13" t="s">
        <v>39</v>
      </c>
      <c r="C11" s="13" t="s">
        <v>0</v>
      </c>
      <c r="D11" s="14">
        <v>41437</v>
      </c>
      <c r="E11" s="16">
        <v>42244</v>
      </c>
      <c r="F11" s="17">
        <f t="shared" si="0"/>
        <v>115.28571428571429</v>
      </c>
    </row>
    <row r="12" spans="1:10" x14ac:dyDescent="0.2">
      <c r="A12" s="15">
        <v>427</v>
      </c>
      <c r="B12" s="13" t="s">
        <v>39</v>
      </c>
      <c r="C12" s="13" t="s">
        <v>0</v>
      </c>
      <c r="D12" s="14">
        <v>41437</v>
      </c>
      <c r="E12" s="16">
        <v>42048</v>
      </c>
      <c r="F12" s="17">
        <f t="shared" si="0"/>
        <v>87.285714285714292</v>
      </c>
    </row>
    <row r="13" spans="1:10" x14ac:dyDescent="0.2">
      <c r="A13" s="15">
        <v>507</v>
      </c>
      <c r="B13" s="13" t="s">
        <v>32</v>
      </c>
      <c r="C13" s="13" t="s">
        <v>0</v>
      </c>
      <c r="D13" s="14">
        <v>41607</v>
      </c>
      <c r="E13" s="16">
        <v>42223</v>
      </c>
      <c r="F13" s="17">
        <f t="shared" si="0"/>
        <v>88</v>
      </c>
    </row>
    <row r="15" spans="1:10" ht="17" x14ac:dyDescent="0.2">
      <c r="A15" s="11">
        <v>85</v>
      </c>
      <c r="B15" s="13" t="s">
        <v>32</v>
      </c>
      <c r="C15" s="8" t="s">
        <v>38</v>
      </c>
      <c r="D15" s="12">
        <v>41658</v>
      </c>
      <c r="E15" s="16">
        <v>41957</v>
      </c>
      <c r="F15" s="17">
        <f t="shared" si="0"/>
        <v>42.714285714285715</v>
      </c>
      <c r="G15" s="3">
        <v>30.5</v>
      </c>
      <c r="H15" s="3">
        <f>COUNTA(F15:F24)</f>
        <v>10</v>
      </c>
    </row>
    <row r="16" spans="1:10" ht="17" x14ac:dyDescent="0.2">
      <c r="A16" s="11">
        <v>109</v>
      </c>
      <c r="B16" s="13" t="s">
        <v>39</v>
      </c>
      <c r="C16" s="8" t="s">
        <v>38</v>
      </c>
      <c r="D16" s="12">
        <v>41679</v>
      </c>
      <c r="E16" s="16">
        <v>41908</v>
      </c>
      <c r="F16" s="17">
        <f t="shared" si="0"/>
        <v>32.714285714285715</v>
      </c>
    </row>
    <row r="17" spans="1:8" ht="17" x14ac:dyDescent="0.2">
      <c r="A17" s="11">
        <v>180</v>
      </c>
      <c r="B17" s="13" t="s">
        <v>32</v>
      </c>
      <c r="C17" s="8" t="s">
        <v>38</v>
      </c>
      <c r="D17" s="12">
        <v>41682</v>
      </c>
      <c r="E17" s="16">
        <v>41901</v>
      </c>
      <c r="F17" s="17">
        <f t="shared" si="0"/>
        <v>31.285714285714285</v>
      </c>
    </row>
    <row r="18" spans="1:8" ht="17" x14ac:dyDescent="0.2">
      <c r="A18" s="11">
        <v>201</v>
      </c>
      <c r="B18" s="13" t="s">
        <v>39</v>
      </c>
      <c r="C18" s="8" t="s">
        <v>38</v>
      </c>
      <c r="D18" s="12">
        <v>41704</v>
      </c>
      <c r="E18" s="16">
        <v>41859</v>
      </c>
      <c r="F18" s="17">
        <f t="shared" si="0"/>
        <v>22.142857142857142</v>
      </c>
    </row>
    <row r="19" spans="1:8" ht="17" x14ac:dyDescent="0.2">
      <c r="A19" s="11">
        <v>218</v>
      </c>
      <c r="B19" s="13" t="s">
        <v>32</v>
      </c>
      <c r="C19" s="8" t="s">
        <v>38</v>
      </c>
      <c r="D19" s="12">
        <v>41705</v>
      </c>
      <c r="E19" s="16">
        <v>41859</v>
      </c>
      <c r="F19" s="17">
        <f t="shared" si="0"/>
        <v>22</v>
      </c>
    </row>
    <row r="20" spans="1:8" ht="17" x14ac:dyDescent="0.2">
      <c r="A20" s="11">
        <v>247</v>
      </c>
      <c r="B20" s="13" t="s">
        <v>32</v>
      </c>
      <c r="C20" s="8" t="s">
        <v>38</v>
      </c>
      <c r="D20" s="12">
        <v>41724</v>
      </c>
      <c r="E20" s="16">
        <v>41950</v>
      </c>
      <c r="F20" s="17">
        <f t="shared" si="0"/>
        <v>32.285714285714285</v>
      </c>
    </row>
    <row r="21" spans="1:8" ht="17" x14ac:dyDescent="0.2">
      <c r="A21" s="11">
        <v>250</v>
      </c>
      <c r="B21" s="13" t="s">
        <v>32</v>
      </c>
      <c r="C21" s="8" t="s">
        <v>38</v>
      </c>
      <c r="D21" s="12">
        <v>41724</v>
      </c>
      <c r="E21" s="16">
        <v>41936</v>
      </c>
      <c r="F21" s="17">
        <f t="shared" si="0"/>
        <v>30.285714285714285</v>
      </c>
    </row>
    <row r="22" spans="1:8" ht="17" x14ac:dyDescent="0.2">
      <c r="A22" s="11">
        <v>279</v>
      </c>
      <c r="B22" s="13" t="s">
        <v>32</v>
      </c>
      <c r="C22" s="8" t="s">
        <v>38</v>
      </c>
      <c r="D22" s="12">
        <v>41728</v>
      </c>
      <c r="E22" s="16">
        <v>41908</v>
      </c>
      <c r="F22" s="17">
        <f t="shared" si="0"/>
        <v>25.714285714285715</v>
      </c>
    </row>
    <row r="23" spans="1:8" ht="17" x14ac:dyDescent="0.2">
      <c r="A23" s="11">
        <v>289</v>
      </c>
      <c r="B23" s="13" t="s">
        <v>39</v>
      </c>
      <c r="C23" s="8" t="s">
        <v>38</v>
      </c>
      <c r="D23" s="12">
        <v>41728</v>
      </c>
      <c r="E23" s="16">
        <v>41964</v>
      </c>
      <c r="F23" s="17">
        <f t="shared" si="0"/>
        <v>33.714285714285715</v>
      </c>
    </row>
    <row r="24" spans="1:8" ht="17" x14ac:dyDescent="0.2">
      <c r="A24" s="11">
        <v>294</v>
      </c>
      <c r="B24" s="13" t="s">
        <v>39</v>
      </c>
      <c r="C24" s="8" t="s">
        <v>38</v>
      </c>
      <c r="D24" s="12">
        <v>41728</v>
      </c>
      <c r="E24" s="16">
        <v>41880</v>
      </c>
      <c r="F24" s="17">
        <f t="shared" si="0"/>
        <v>21.714285714285715</v>
      </c>
    </row>
    <row r="26" spans="1:8" ht="17" x14ac:dyDescent="0.2">
      <c r="A26" s="15">
        <v>382</v>
      </c>
      <c r="B26" s="13" t="s">
        <v>39</v>
      </c>
      <c r="C26" s="8" t="s">
        <v>42</v>
      </c>
      <c r="D26" s="14">
        <v>41441</v>
      </c>
      <c r="E26" s="16">
        <v>41922</v>
      </c>
      <c r="F26" s="17">
        <f t="shared" si="0"/>
        <v>68.714285714285708</v>
      </c>
      <c r="G26" s="3">
        <v>101.5</v>
      </c>
      <c r="H26" s="3">
        <f>COUNTA(F26:F45)</f>
        <v>20</v>
      </c>
    </row>
    <row r="27" spans="1:8" ht="17" x14ac:dyDescent="0.2">
      <c r="A27" s="15">
        <v>384</v>
      </c>
      <c r="B27" s="13" t="s">
        <v>32</v>
      </c>
      <c r="C27" s="8" t="s">
        <v>42</v>
      </c>
      <c r="D27" s="14">
        <v>41431</v>
      </c>
      <c r="E27" s="16">
        <v>42328</v>
      </c>
      <c r="F27" s="17">
        <f t="shared" si="0"/>
        <v>128.14285714285714</v>
      </c>
    </row>
    <row r="28" spans="1:8" ht="17" x14ac:dyDescent="0.2">
      <c r="A28" s="15">
        <v>390</v>
      </c>
      <c r="B28" s="13" t="s">
        <v>32</v>
      </c>
      <c r="C28" s="8" t="s">
        <v>42</v>
      </c>
      <c r="D28" s="14">
        <v>41438</v>
      </c>
      <c r="E28" s="16">
        <v>42300</v>
      </c>
      <c r="F28" s="17">
        <f t="shared" si="0"/>
        <v>123.14285714285714</v>
      </c>
    </row>
    <row r="29" spans="1:8" ht="17" x14ac:dyDescent="0.2">
      <c r="A29" s="15">
        <v>391</v>
      </c>
      <c r="B29" s="13" t="s">
        <v>32</v>
      </c>
      <c r="C29" s="8" t="s">
        <v>42</v>
      </c>
      <c r="D29" s="14">
        <v>41438</v>
      </c>
      <c r="E29" s="16">
        <v>42188</v>
      </c>
      <c r="F29" s="17">
        <f t="shared" si="0"/>
        <v>107.14285714285714</v>
      </c>
    </row>
    <row r="30" spans="1:8" ht="17" x14ac:dyDescent="0.2">
      <c r="A30" s="15">
        <v>394</v>
      </c>
      <c r="B30" s="13" t="s">
        <v>39</v>
      </c>
      <c r="C30" s="8" t="s">
        <v>42</v>
      </c>
      <c r="D30" s="14">
        <v>41438</v>
      </c>
      <c r="E30" s="16">
        <v>42041</v>
      </c>
      <c r="F30" s="17">
        <f t="shared" si="0"/>
        <v>86.142857142857139</v>
      </c>
    </row>
    <row r="31" spans="1:8" ht="17" x14ac:dyDescent="0.2">
      <c r="A31" s="15">
        <v>406</v>
      </c>
      <c r="B31" s="13" t="s">
        <v>32</v>
      </c>
      <c r="C31" s="8" t="s">
        <v>42</v>
      </c>
      <c r="D31" s="14">
        <v>41437</v>
      </c>
      <c r="E31" s="16">
        <v>42027</v>
      </c>
      <c r="F31" s="17">
        <f t="shared" si="0"/>
        <v>84.285714285714292</v>
      </c>
    </row>
    <row r="32" spans="1:8" ht="17" x14ac:dyDescent="0.2">
      <c r="A32" s="15">
        <v>409</v>
      </c>
      <c r="B32" s="13" t="s">
        <v>32</v>
      </c>
      <c r="C32" s="8" t="s">
        <v>42</v>
      </c>
      <c r="D32" s="14">
        <v>41437</v>
      </c>
      <c r="E32" s="16">
        <v>42349</v>
      </c>
      <c r="F32" s="17">
        <f t="shared" si="0"/>
        <v>130.28571428571428</v>
      </c>
    </row>
    <row r="33" spans="1:6" ht="17" x14ac:dyDescent="0.2">
      <c r="A33" s="15">
        <v>411</v>
      </c>
      <c r="B33" s="13" t="s">
        <v>32</v>
      </c>
      <c r="C33" s="8" t="s">
        <v>42</v>
      </c>
      <c r="D33" s="14">
        <v>41437</v>
      </c>
      <c r="E33" s="16">
        <v>41824</v>
      </c>
      <c r="F33" s="17">
        <f t="shared" si="0"/>
        <v>55.285714285714285</v>
      </c>
    </row>
    <row r="34" spans="1:6" ht="17" x14ac:dyDescent="0.2">
      <c r="A34" s="15">
        <v>416</v>
      </c>
      <c r="B34" s="13" t="s">
        <v>32</v>
      </c>
      <c r="C34" s="8" t="s">
        <v>42</v>
      </c>
      <c r="D34" s="14">
        <v>41437</v>
      </c>
      <c r="E34" s="16">
        <v>42437</v>
      </c>
      <c r="F34" s="17">
        <f t="shared" si="0"/>
        <v>142.85714285714286</v>
      </c>
    </row>
    <row r="35" spans="1:6" ht="17" x14ac:dyDescent="0.2">
      <c r="A35" s="15">
        <v>420</v>
      </c>
      <c r="B35" s="13" t="s">
        <v>32</v>
      </c>
      <c r="C35" s="8" t="s">
        <v>42</v>
      </c>
      <c r="D35" s="14">
        <v>41437</v>
      </c>
      <c r="E35" s="16">
        <v>42265</v>
      </c>
      <c r="F35" s="17">
        <f t="shared" si="0"/>
        <v>118.28571428571429</v>
      </c>
    </row>
    <row r="36" spans="1:6" ht="17" x14ac:dyDescent="0.2">
      <c r="A36" s="15">
        <v>423</v>
      </c>
      <c r="B36" s="13" t="s">
        <v>39</v>
      </c>
      <c r="C36" s="8" t="s">
        <v>42</v>
      </c>
      <c r="D36" s="14">
        <v>41437</v>
      </c>
      <c r="E36" s="16">
        <v>41830</v>
      </c>
      <c r="F36" s="17">
        <f t="shared" si="0"/>
        <v>56.142857142857146</v>
      </c>
    </row>
    <row r="37" spans="1:6" ht="17" x14ac:dyDescent="0.2">
      <c r="A37" s="15">
        <v>424</v>
      </c>
      <c r="B37" s="13" t="s">
        <v>39</v>
      </c>
      <c r="C37" s="8" t="s">
        <v>42</v>
      </c>
      <c r="D37" s="14">
        <v>41437</v>
      </c>
      <c r="E37" s="16">
        <v>42258</v>
      </c>
      <c r="F37" s="17">
        <f t="shared" si="0"/>
        <v>117.28571428571429</v>
      </c>
    </row>
    <row r="38" spans="1:6" ht="17" x14ac:dyDescent="0.2">
      <c r="A38" s="15">
        <v>448</v>
      </c>
      <c r="B38" s="13" t="s">
        <v>39</v>
      </c>
      <c r="C38" s="8" t="s">
        <v>42</v>
      </c>
      <c r="D38" s="14">
        <v>41501</v>
      </c>
      <c r="E38" s="16">
        <v>41830</v>
      </c>
      <c r="F38" s="17">
        <f t="shared" si="0"/>
        <v>47</v>
      </c>
    </row>
    <row r="39" spans="1:6" ht="17" x14ac:dyDescent="0.2">
      <c r="A39" s="15">
        <v>465</v>
      </c>
      <c r="B39" s="13" t="s">
        <v>39</v>
      </c>
      <c r="C39" s="8" t="s">
        <v>42</v>
      </c>
      <c r="D39" s="14">
        <v>41505</v>
      </c>
      <c r="E39" s="16">
        <v>42251</v>
      </c>
      <c r="F39" s="17">
        <f t="shared" si="0"/>
        <v>106.57142857142857</v>
      </c>
    </row>
    <row r="40" spans="1:6" ht="17" x14ac:dyDescent="0.2">
      <c r="A40" s="15">
        <v>467</v>
      </c>
      <c r="B40" s="13" t="s">
        <v>39</v>
      </c>
      <c r="C40" s="8" t="s">
        <v>42</v>
      </c>
      <c r="D40" s="14">
        <v>41505</v>
      </c>
      <c r="E40" s="16">
        <v>42083</v>
      </c>
      <c r="F40" s="17">
        <f t="shared" si="0"/>
        <v>82.571428571428569</v>
      </c>
    </row>
    <row r="41" spans="1:6" ht="17" x14ac:dyDescent="0.2">
      <c r="A41" s="15">
        <v>477</v>
      </c>
      <c r="B41" s="13" t="s">
        <v>39</v>
      </c>
      <c r="C41" s="8" t="s">
        <v>42</v>
      </c>
      <c r="D41" s="14">
        <v>41502</v>
      </c>
      <c r="E41" s="16">
        <v>42202</v>
      </c>
      <c r="F41" s="17">
        <f t="shared" si="0"/>
        <v>100</v>
      </c>
    </row>
    <row r="42" spans="1:6" ht="17" x14ac:dyDescent="0.2">
      <c r="A42" s="15">
        <v>484</v>
      </c>
      <c r="B42" s="13" t="s">
        <v>32</v>
      </c>
      <c r="C42" s="8" t="s">
        <v>42</v>
      </c>
      <c r="D42" s="14">
        <v>41496</v>
      </c>
      <c r="E42" s="16">
        <v>42391</v>
      </c>
      <c r="F42" s="17">
        <f t="shared" si="0"/>
        <v>127.85714285714286</v>
      </c>
    </row>
    <row r="43" spans="1:6" ht="17" x14ac:dyDescent="0.2">
      <c r="A43" s="15">
        <v>491</v>
      </c>
      <c r="B43" s="13" t="s">
        <v>32</v>
      </c>
      <c r="C43" s="8" t="s">
        <v>42</v>
      </c>
      <c r="D43" s="14">
        <v>41491</v>
      </c>
      <c r="E43" s="16">
        <v>42034</v>
      </c>
      <c r="F43" s="17">
        <f t="shared" si="0"/>
        <v>77.571428571428569</v>
      </c>
    </row>
    <row r="44" spans="1:6" ht="17" x14ac:dyDescent="0.2">
      <c r="A44" s="15">
        <v>496</v>
      </c>
      <c r="B44" s="13" t="s">
        <v>32</v>
      </c>
      <c r="C44" s="8" t="s">
        <v>42</v>
      </c>
      <c r="D44" s="14">
        <v>41511</v>
      </c>
      <c r="E44" s="16">
        <v>42230</v>
      </c>
      <c r="F44" s="17">
        <f t="shared" si="0"/>
        <v>102.71428571428571</v>
      </c>
    </row>
    <row r="45" spans="1:6" ht="17" x14ac:dyDescent="0.2">
      <c r="A45" s="15">
        <v>498</v>
      </c>
      <c r="B45" s="13" t="s">
        <v>39</v>
      </c>
      <c r="C45" s="8" t="s">
        <v>42</v>
      </c>
      <c r="D45" s="14">
        <v>41511</v>
      </c>
      <c r="E45" s="16">
        <v>42083</v>
      </c>
      <c r="F45" s="17">
        <f t="shared" si="0"/>
        <v>81.714285714285708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7"/>
  <sheetViews>
    <sheetView workbookViewId="0">
      <selection activeCell="G2" sqref="G2:I3"/>
    </sheetView>
  </sheetViews>
  <sheetFormatPr baseColWidth="10" defaultRowHeight="15" x14ac:dyDescent="0.2"/>
  <cols>
    <col min="1" max="1" width="11.5" style="3"/>
    <col min="2" max="2" width="16.6640625" style="3" customWidth="1"/>
    <col min="3" max="3" width="11.5" style="3"/>
    <col min="4" max="4" width="13.5" style="3" customWidth="1"/>
    <col min="5" max="5" width="11.5" style="3"/>
    <col min="6" max="6" width="20.6640625" customWidth="1"/>
  </cols>
  <sheetData>
    <row r="1" spans="1:9" ht="17" x14ac:dyDescent="0.2">
      <c r="A1" s="337" t="s">
        <v>148</v>
      </c>
      <c r="B1" s="337"/>
      <c r="C1" s="337"/>
      <c r="D1" s="337"/>
      <c r="E1" s="337"/>
      <c r="F1" s="337"/>
      <c r="G1" s="337"/>
    </row>
    <row r="2" spans="1:9" s="149" customFormat="1" ht="18" thickBot="1" x14ac:dyDescent="0.25">
      <c r="A2" s="150" t="s">
        <v>1</v>
      </c>
      <c r="B2" s="343" t="s">
        <v>3</v>
      </c>
      <c r="C2" s="343"/>
      <c r="D2" s="150" t="s">
        <v>2</v>
      </c>
      <c r="E2" s="150" t="s">
        <v>139</v>
      </c>
      <c r="F2" s="174" t="s">
        <v>147</v>
      </c>
      <c r="G2" s="171" t="s">
        <v>28</v>
      </c>
      <c r="H2" s="171" t="s">
        <v>31</v>
      </c>
      <c r="I2" s="171" t="s">
        <v>29</v>
      </c>
    </row>
    <row r="3" spans="1:9" x14ac:dyDescent="0.2">
      <c r="A3" s="348">
        <v>883</v>
      </c>
      <c r="B3" s="391" t="s">
        <v>0</v>
      </c>
      <c r="C3" s="392"/>
      <c r="D3" s="389" t="s">
        <v>32</v>
      </c>
      <c r="E3" s="170">
        <v>7</v>
      </c>
      <c r="F3" s="189">
        <v>0.29304029304029305</v>
      </c>
      <c r="G3" s="31">
        <f>AVERAGE(F3:F8)</f>
        <v>0.3861416361416361</v>
      </c>
      <c r="H3" s="32">
        <f>STDEV(F3:F8)/SQRT(I3)</f>
        <v>2.7918307061415199E-2</v>
      </c>
      <c r="I3" s="3">
        <f>COUNTA(F3:F8)</f>
        <v>6</v>
      </c>
    </row>
    <row r="4" spans="1:9" x14ac:dyDescent="0.2">
      <c r="A4" s="347"/>
      <c r="B4" s="393"/>
      <c r="C4" s="394"/>
      <c r="D4" s="389"/>
      <c r="E4" s="165">
        <v>12</v>
      </c>
      <c r="F4" s="187">
        <v>0.37545787545787546</v>
      </c>
    </row>
    <row r="5" spans="1:9" x14ac:dyDescent="0.2">
      <c r="A5" s="347"/>
      <c r="B5" s="395"/>
      <c r="C5" s="396"/>
      <c r="D5" s="390"/>
      <c r="E5" s="165">
        <v>15</v>
      </c>
      <c r="F5" s="187">
        <v>0.45787545787545786</v>
      </c>
    </row>
    <row r="6" spans="1:9" x14ac:dyDescent="0.2">
      <c r="A6" s="347">
        <v>782</v>
      </c>
      <c r="B6" s="397" t="s">
        <v>0</v>
      </c>
      <c r="C6" s="398"/>
      <c r="D6" s="399" t="s">
        <v>39</v>
      </c>
      <c r="E6" s="165">
        <v>10</v>
      </c>
      <c r="F6" s="187">
        <v>0.32051282051282048</v>
      </c>
    </row>
    <row r="7" spans="1:9" x14ac:dyDescent="0.2">
      <c r="A7" s="347"/>
      <c r="B7" s="393"/>
      <c r="C7" s="394"/>
      <c r="D7" s="389"/>
      <c r="E7" s="165">
        <v>11</v>
      </c>
      <c r="F7" s="187">
        <v>0.44871794871794873</v>
      </c>
    </row>
    <row r="8" spans="1:9" x14ac:dyDescent="0.2">
      <c r="A8" s="347"/>
      <c r="B8" s="395"/>
      <c r="C8" s="396"/>
      <c r="D8" s="390"/>
      <c r="E8" s="165">
        <v>13</v>
      </c>
      <c r="F8" s="187">
        <v>0.42124542124542125</v>
      </c>
    </row>
    <row r="9" spans="1:9" x14ac:dyDescent="0.2">
      <c r="B9" s="169"/>
      <c r="C9" s="169"/>
      <c r="D9" s="169"/>
      <c r="E9" s="169"/>
    </row>
    <row r="10" spans="1:9" x14ac:dyDescent="0.2">
      <c r="A10" s="347">
        <v>534</v>
      </c>
      <c r="B10" s="377" t="s">
        <v>38</v>
      </c>
      <c r="C10" s="373" t="s">
        <v>128</v>
      </c>
      <c r="D10" s="376" t="s">
        <v>32</v>
      </c>
      <c r="E10" s="166">
        <v>6</v>
      </c>
      <c r="F10" s="188">
        <v>0.52434456928838957</v>
      </c>
      <c r="G10" s="31">
        <f>AVERAGE(F10:F31)</f>
        <v>0.52040344175175635</v>
      </c>
      <c r="H10" s="32">
        <f>STDEV(F10:F31)/SQRT(I10)</f>
        <v>2.0312515876001538E-2</v>
      </c>
      <c r="I10" s="3">
        <f>COUNTA(F10:F31)</f>
        <v>22</v>
      </c>
    </row>
    <row r="11" spans="1:9" x14ac:dyDescent="0.2">
      <c r="A11" s="347"/>
      <c r="B11" s="378"/>
      <c r="C11" s="374"/>
      <c r="D11" s="376"/>
      <c r="E11" s="173" t="s">
        <v>142</v>
      </c>
      <c r="F11" s="188">
        <v>0.60439560439560436</v>
      </c>
    </row>
    <row r="12" spans="1:9" x14ac:dyDescent="0.2">
      <c r="A12" s="347"/>
      <c r="B12" s="378"/>
      <c r="C12" s="374"/>
      <c r="D12" s="376"/>
      <c r="E12" s="166">
        <v>8</v>
      </c>
      <c r="F12" s="188">
        <v>0.52197802197802201</v>
      </c>
    </row>
    <row r="13" spans="1:9" x14ac:dyDescent="0.2">
      <c r="A13" s="347"/>
      <c r="B13" s="378"/>
      <c r="C13" s="374"/>
      <c r="D13" s="376"/>
      <c r="E13" s="172">
        <v>9</v>
      </c>
      <c r="F13" s="188">
        <v>0.52197802197802201</v>
      </c>
    </row>
    <row r="14" spans="1:9" x14ac:dyDescent="0.2">
      <c r="A14" s="347"/>
      <c r="B14" s="379"/>
      <c r="C14" s="375"/>
      <c r="D14" s="376"/>
      <c r="E14" s="166">
        <v>14</v>
      </c>
      <c r="F14" s="188">
        <v>0.60439560439560436</v>
      </c>
    </row>
    <row r="15" spans="1:9" ht="17.25" customHeight="1" x14ac:dyDescent="0.2">
      <c r="A15" s="380">
        <v>534</v>
      </c>
      <c r="B15" s="377" t="s">
        <v>38</v>
      </c>
      <c r="C15" s="373" t="s">
        <v>128</v>
      </c>
      <c r="D15" s="370" t="s">
        <v>39</v>
      </c>
      <c r="E15" s="166">
        <v>1</v>
      </c>
      <c r="F15" s="188">
        <v>0.54029304029304026</v>
      </c>
    </row>
    <row r="16" spans="1:9" x14ac:dyDescent="0.2">
      <c r="A16" s="381"/>
      <c r="B16" s="378"/>
      <c r="C16" s="374"/>
      <c r="D16" s="386"/>
      <c r="E16" s="166">
        <v>3</v>
      </c>
      <c r="F16" s="188">
        <v>0.48689138576779029</v>
      </c>
    </row>
    <row r="17" spans="1:6" x14ac:dyDescent="0.2">
      <c r="A17" s="381"/>
      <c r="B17" s="378"/>
      <c r="C17" s="374"/>
      <c r="D17" s="386"/>
      <c r="E17" s="166">
        <v>10</v>
      </c>
      <c r="F17" s="188">
        <v>0.38461538461538458</v>
      </c>
    </row>
    <row r="18" spans="1:6" ht="17.25" customHeight="1" x14ac:dyDescent="0.2">
      <c r="A18" s="381"/>
      <c r="B18" s="378"/>
      <c r="C18" s="374"/>
      <c r="D18" s="386"/>
      <c r="E18" s="166">
        <v>7</v>
      </c>
      <c r="F18" s="188">
        <v>0.51186017478152313</v>
      </c>
    </row>
    <row r="19" spans="1:6" x14ac:dyDescent="0.2">
      <c r="A19" s="381"/>
      <c r="B19" s="378"/>
      <c r="C19" s="374"/>
      <c r="D19" s="386"/>
      <c r="E19" s="166">
        <v>8</v>
      </c>
      <c r="F19" s="188">
        <v>0.44943820224719105</v>
      </c>
    </row>
    <row r="20" spans="1:6" x14ac:dyDescent="0.2">
      <c r="A20" s="382"/>
      <c r="B20" s="379"/>
      <c r="C20" s="375"/>
      <c r="D20" s="387"/>
      <c r="E20" s="166">
        <v>9</v>
      </c>
      <c r="F20" s="188">
        <v>0.46192259675405745</v>
      </c>
    </row>
    <row r="21" spans="1:6" ht="17.25" customHeight="1" x14ac:dyDescent="0.2">
      <c r="A21" s="364">
        <v>535</v>
      </c>
      <c r="B21" s="377" t="s">
        <v>38</v>
      </c>
      <c r="C21" s="373" t="s">
        <v>128</v>
      </c>
      <c r="D21" s="370" t="s">
        <v>39</v>
      </c>
      <c r="E21" s="166">
        <v>1</v>
      </c>
      <c r="F21" s="188">
        <v>0.42124542124542125</v>
      </c>
    </row>
    <row r="22" spans="1:6" x14ac:dyDescent="0.2">
      <c r="A22" s="365"/>
      <c r="B22" s="378"/>
      <c r="C22" s="374"/>
      <c r="D22" s="371"/>
      <c r="E22" s="166">
        <v>2</v>
      </c>
      <c r="F22" s="188">
        <v>0.51282051282051277</v>
      </c>
    </row>
    <row r="23" spans="1:6" x14ac:dyDescent="0.2">
      <c r="A23" s="365"/>
      <c r="B23" s="378"/>
      <c r="C23" s="374"/>
      <c r="D23" s="371"/>
      <c r="E23" s="172" t="s">
        <v>140</v>
      </c>
      <c r="F23" s="188">
        <v>0.44871794871794873</v>
      </c>
    </row>
    <row r="24" spans="1:6" x14ac:dyDescent="0.2">
      <c r="A24" s="365"/>
      <c r="B24" s="378"/>
      <c r="C24" s="374"/>
      <c r="D24" s="371"/>
      <c r="E24" s="172" t="s">
        <v>141</v>
      </c>
      <c r="F24" s="188">
        <v>0.79670329670329665</v>
      </c>
    </row>
    <row r="25" spans="1:6" x14ac:dyDescent="0.2">
      <c r="A25" s="348"/>
      <c r="B25" s="379"/>
      <c r="C25" s="375"/>
      <c r="D25" s="372"/>
      <c r="E25" s="166">
        <v>10</v>
      </c>
      <c r="F25" s="188">
        <v>0.72344322344322343</v>
      </c>
    </row>
    <row r="26" spans="1:6" ht="17.25" customHeight="1" x14ac:dyDescent="0.2">
      <c r="A26" s="364">
        <v>536</v>
      </c>
      <c r="B26" s="377" t="s">
        <v>38</v>
      </c>
      <c r="C26" s="373" t="s">
        <v>128</v>
      </c>
      <c r="D26" s="370" t="s">
        <v>39</v>
      </c>
      <c r="E26" s="166">
        <v>1</v>
      </c>
      <c r="F26" s="188">
        <v>0.47440699126092389</v>
      </c>
    </row>
    <row r="27" spans="1:6" x14ac:dyDescent="0.2">
      <c r="A27" s="365"/>
      <c r="B27" s="378"/>
      <c r="C27" s="374"/>
      <c r="D27" s="371"/>
      <c r="E27" s="166">
        <v>4</v>
      </c>
      <c r="F27" s="188">
        <v>0.44943820224719105</v>
      </c>
    </row>
    <row r="28" spans="1:6" x14ac:dyDescent="0.2">
      <c r="A28" s="365"/>
      <c r="B28" s="378"/>
      <c r="C28" s="374"/>
      <c r="D28" s="371"/>
      <c r="E28" s="166">
        <v>5</v>
      </c>
      <c r="F28" s="188">
        <v>0.49937578027465673</v>
      </c>
    </row>
    <row r="29" spans="1:6" x14ac:dyDescent="0.2">
      <c r="A29" s="365"/>
      <c r="B29" s="378"/>
      <c r="C29" s="374"/>
      <c r="D29" s="371"/>
      <c r="E29" s="166">
        <v>6</v>
      </c>
      <c r="F29" s="188">
        <v>0.43695380774032461</v>
      </c>
    </row>
    <row r="30" spans="1:6" x14ac:dyDescent="0.2">
      <c r="A30" s="365"/>
      <c r="B30" s="378"/>
      <c r="C30" s="374"/>
      <c r="D30" s="371"/>
      <c r="E30" s="166">
        <v>7</v>
      </c>
      <c r="F30" s="188">
        <v>0.54931335830212236</v>
      </c>
    </row>
    <row r="31" spans="1:6" x14ac:dyDescent="0.2">
      <c r="A31" s="348"/>
      <c r="B31" s="379"/>
      <c r="C31" s="375"/>
      <c r="D31" s="372"/>
      <c r="E31" s="166">
        <v>9</v>
      </c>
      <c r="F31" s="188">
        <v>0.52434456928838957</v>
      </c>
    </row>
    <row r="32" spans="1:6" x14ac:dyDescent="0.2">
      <c r="B32" s="167"/>
      <c r="C32" s="167"/>
      <c r="D32" s="167"/>
      <c r="E32" s="167"/>
    </row>
    <row r="33" spans="1:9" x14ac:dyDescent="0.2">
      <c r="A33" s="364">
        <v>487</v>
      </c>
      <c r="B33" s="366" t="s">
        <v>103</v>
      </c>
      <c r="C33" s="366" t="s">
        <v>143</v>
      </c>
      <c r="D33" s="369" t="s">
        <v>32</v>
      </c>
      <c r="E33" s="168">
        <v>3</v>
      </c>
      <c r="F33" s="186">
        <v>0.73657927590511862</v>
      </c>
      <c r="G33" s="31">
        <f>AVERAGE(F33:F54)</f>
        <v>0.44697032056582625</v>
      </c>
      <c r="H33" s="32">
        <f>STDEV(F33:F54)</f>
        <v>0.13307823398914848</v>
      </c>
      <c r="I33" s="3">
        <f>COUNTA(F33:F54)</f>
        <v>22</v>
      </c>
    </row>
    <row r="34" spans="1:9" x14ac:dyDescent="0.2">
      <c r="A34" s="365"/>
      <c r="B34" s="367"/>
      <c r="C34" s="367"/>
      <c r="D34" s="369"/>
      <c r="E34" s="168">
        <v>4</v>
      </c>
      <c r="F34" s="186">
        <v>0.66167290886392016</v>
      </c>
    </row>
    <row r="35" spans="1:9" x14ac:dyDescent="0.2">
      <c r="A35" s="365"/>
      <c r="B35" s="367"/>
      <c r="C35" s="367"/>
      <c r="D35" s="369"/>
      <c r="E35" s="168">
        <v>5</v>
      </c>
      <c r="F35" s="186">
        <v>0.3370786516853933</v>
      </c>
    </row>
    <row r="36" spans="1:9" x14ac:dyDescent="0.2">
      <c r="A36" s="365"/>
      <c r="B36" s="367"/>
      <c r="C36" s="367"/>
      <c r="D36" s="369"/>
      <c r="E36" s="168">
        <v>6</v>
      </c>
      <c r="F36" s="186">
        <v>0.69912609238451939</v>
      </c>
    </row>
    <row r="37" spans="1:9" x14ac:dyDescent="0.2">
      <c r="A37" s="365"/>
      <c r="B37" s="367"/>
      <c r="C37" s="367"/>
      <c r="D37" s="369"/>
      <c r="E37" s="168">
        <v>8</v>
      </c>
      <c r="F37" s="186">
        <v>0.62421972534332093</v>
      </c>
    </row>
    <row r="38" spans="1:9" x14ac:dyDescent="0.2">
      <c r="A38" s="365"/>
      <c r="B38" s="367"/>
      <c r="C38" s="367"/>
      <c r="D38" s="369"/>
      <c r="E38" s="168">
        <v>11</v>
      </c>
      <c r="F38" s="186">
        <v>0.42446941323345821</v>
      </c>
    </row>
    <row r="39" spans="1:9" x14ac:dyDescent="0.2">
      <c r="A39" s="365"/>
      <c r="B39" s="367"/>
      <c r="C39" s="367"/>
      <c r="D39" s="369"/>
      <c r="E39" s="175" t="s">
        <v>145</v>
      </c>
      <c r="F39" s="186">
        <v>0.36204744069912614</v>
      </c>
    </row>
    <row r="40" spans="1:9" x14ac:dyDescent="0.2">
      <c r="A40" s="348"/>
      <c r="B40" s="368"/>
      <c r="C40" s="368"/>
      <c r="D40" s="369"/>
      <c r="E40" s="175" t="s">
        <v>146</v>
      </c>
      <c r="F40" s="186">
        <v>0.57428214731585525</v>
      </c>
    </row>
    <row r="41" spans="1:9" x14ac:dyDescent="0.2">
      <c r="A41" s="364">
        <v>500</v>
      </c>
      <c r="B41" s="366" t="s">
        <v>144</v>
      </c>
      <c r="C41" s="366" t="s">
        <v>143</v>
      </c>
      <c r="D41" s="388" t="s">
        <v>39</v>
      </c>
      <c r="E41" s="168">
        <v>1</v>
      </c>
      <c r="F41" s="186">
        <v>0.40293040293040294</v>
      </c>
    </row>
    <row r="42" spans="1:9" x14ac:dyDescent="0.2">
      <c r="A42" s="365"/>
      <c r="B42" s="367"/>
      <c r="C42" s="367"/>
      <c r="D42" s="367"/>
      <c r="E42" s="168">
        <v>5</v>
      </c>
      <c r="F42" s="186">
        <v>0.53113553113553114</v>
      </c>
    </row>
    <row r="43" spans="1:9" x14ac:dyDescent="0.2">
      <c r="A43" s="365"/>
      <c r="B43" s="367"/>
      <c r="C43" s="367"/>
      <c r="D43" s="367"/>
      <c r="E43" s="168">
        <v>6</v>
      </c>
      <c r="F43" s="186">
        <v>0.35714285714285715</v>
      </c>
    </row>
    <row r="44" spans="1:9" x14ac:dyDescent="0.2">
      <c r="A44" s="365"/>
      <c r="B44" s="367"/>
      <c r="C44" s="367"/>
      <c r="D44" s="367"/>
      <c r="E44" s="168">
        <v>4</v>
      </c>
      <c r="F44" s="186">
        <v>0.36630036630036628</v>
      </c>
    </row>
    <row r="45" spans="1:9" x14ac:dyDescent="0.2">
      <c r="A45" s="365"/>
      <c r="B45" s="367"/>
      <c r="C45" s="367"/>
      <c r="D45" s="367"/>
      <c r="E45" s="168">
        <v>9</v>
      </c>
      <c r="F45" s="186">
        <v>0.43040293040293037</v>
      </c>
    </row>
    <row r="46" spans="1:9" x14ac:dyDescent="0.2">
      <c r="A46" s="348"/>
      <c r="B46" s="367"/>
      <c r="C46" s="368"/>
      <c r="D46" s="368"/>
      <c r="E46" s="168">
        <v>15</v>
      </c>
      <c r="F46" s="186">
        <v>0.46703296703296704</v>
      </c>
    </row>
    <row r="47" spans="1:9" x14ac:dyDescent="0.2">
      <c r="A47" s="364">
        <v>526</v>
      </c>
      <c r="B47" s="366" t="s">
        <v>144</v>
      </c>
      <c r="C47" s="366" t="s">
        <v>143</v>
      </c>
      <c r="D47" s="385" t="s">
        <v>39</v>
      </c>
      <c r="E47" s="168">
        <v>12</v>
      </c>
      <c r="F47" s="186">
        <v>0.31210986267166047</v>
      </c>
    </row>
    <row r="48" spans="1:9" x14ac:dyDescent="0.2">
      <c r="A48" s="365"/>
      <c r="B48" s="383"/>
      <c r="C48" s="383"/>
      <c r="D48" s="367"/>
      <c r="E48" s="168">
        <v>13</v>
      </c>
      <c r="F48" s="186">
        <v>0.29962546816479402</v>
      </c>
    </row>
    <row r="49" spans="1:6" x14ac:dyDescent="0.2">
      <c r="A49" s="365"/>
      <c r="B49" s="383"/>
      <c r="C49" s="383"/>
      <c r="D49" s="367"/>
      <c r="E49" s="168">
        <v>14</v>
      </c>
      <c r="F49" s="186">
        <v>0.29962546816479402</v>
      </c>
    </row>
    <row r="50" spans="1:6" x14ac:dyDescent="0.2">
      <c r="A50" s="365"/>
      <c r="B50" s="383"/>
      <c r="C50" s="383"/>
      <c r="D50" s="367"/>
      <c r="E50" s="168">
        <v>15</v>
      </c>
      <c r="F50" s="186">
        <v>0.41198501872659177</v>
      </c>
    </row>
    <row r="51" spans="1:6" x14ac:dyDescent="0.2">
      <c r="A51" s="365"/>
      <c r="B51" s="383"/>
      <c r="C51" s="383"/>
      <c r="D51" s="367"/>
      <c r="E51" s="168">
        <v>16</v>
      </c>
      <c r="F51" s="186">
        <v>0.32459425717852686</v>
      </c>
    </row>
    <row r="52" spans="1:6" x14ac:dyDescent="0.2">
      <c r="A52" s="365"/>
      <c r="B52" s="383"/>
      <c r="C52" s="383"/>
      <c r="D52" s="367"/>
      <c r="E52" s="168">
        <v>17</v>
      </c>
      <c r="F52" s="186">
        <v>0.37453183520599254</v>
      </c>
    </row>
    <row r="53" spans="1:6" x14ac:dyDescent="0.2">
      <c r="A53" s="365"/>
      <c r="B53" s="383"/>
      <c r="C53" s="383"/>
      <c r="D53" s="367"/>
      <c r="E53" s="168">
        <v>1</v>
      </c>
      <c r="F53" s="186">
        <v>0.38701622971285893</v>
      </c>
    </row>
    <row r="54" spans="1:6" x14ac:dyDescent="0.2">
      <c r="A54" s="348"/>
      <c r="B54" s="384"/>
      <c r="C54" s="384"/>
      <c r="D54" s="368"/>
      <c r="E54" s="168">
        <v>3</v>
      </c>
      <c r="F54" s="186">
        <v>0.44943820224719105</v>
      </c>
    </row>
    <row r="55" spans="1:6" x14ac:dyDescent="0.2">
      <c r="B55" s="167"/>
      <c r="C55" s="167"/>
      <c r="D55" s="167"/>
      <c r="E55" s="167"/>
    </row>
    <row r="56" spans="1:6" x14ac:dyDescent="0.2">
      <c r="B56" s="167"/>
      <c r="C56" s="167"/>
      <c r="D56" s="167"/>
      <c r="E56" s="167"/>
    </row>
    <row r="57" spans="1:6" x14ac:dyDescent="0.2">
      <c r="B57" s="167"/>
      <c r="C57" s="167"/>
      <c r="D57" s="167"/>
      <c r="E57" s="167"/>
    </row>
  </sheetData>
  <mergeCells count="36">
    <mergeCell ref="A6:A8"/>
    <mergeCell ref="D3:D5"/>
    <mergeCell ref="B3:C5"/>
    <mergeCell ref="B6:C8"/>
    <mergeCell ref="D6:D8"/>
    <mergeCell ref="A1:G1"/>
    <mergeCell ref="B2:C2"/>
    <mergeCell ref="A47:A54"/>
    <mergeCell ref="B47:B54"/>
    <mergeCell ref="C47:C54"/>
    <mergeCell ref="D47:D54"/>
    <mergeCell ref="B15:B20"/>
    <mergeCell ref="C15:C20"/>
    <mergeCell ref="D15:D20"/>
    <mergeCell ref="D41:D46"/>
    <mergeCell ref="A41:A46"/>
    <mergeCell ref="B41:B46"/>
    <mergeCell ref="C41:C46"/>
    <mergeCell ref="B33:B40"/>
    <mergeCell ref="D26:D31"/>
    <mergeCell ref="A3:A5"/>
    <mergeCell ref="A33:A40"/>
    <mergeCell ref="C33:C40"/>
    <mergeCell ref="D33:D40"/>
    <mergeCell ref="D21:D25"/>
    <mergeCell ref="C10:C14"/>
    <mergeCell ref="D10:D14"/>
    <mergeCell ref="A21:A25"/>
    <mergeCell ref="B21:B25"/>
    <mergeCell ref="A15:A20"/>
    <mergeCell ref="C21:C25"/>
    <mergeCell ref="A26:A31"/>
    <mergeCell ref="B26:B31"/>
    <mergeCell ref="C26:C31"/>
    <mergeCell ref="A10:A14"/>
    <mergeCell ref="B10:B1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8"/>
  <sheetViews>
    <sheetView workbookViewId="0">
      <selection sqref="A1:J1"/>
    </sheetView>
  </sheetViews>
  <sheetFormatPr baseColWidth="10" defaultRowHeight="15" x14ac:dyDescent="0.2"/>
  <cols>
    <col min="1" max="1" width="11.5" style="3"/>
    <col min="2" max="2" width="14.5" style="3" customWidth="1"/>
    <col min="3" max="8" width="11.5" style="3"/>
  </cols>
  <sheetData>
    <row r="1" spans="1:10" ht="17" x14ac:dyDescent="0.2">
      <c r="A1" s="337" t="s">
        <v>150</v>
      </c>
      <c r="B1" s="337"/>
      <c r="C1" s="337"/>
      <c r="D1" s="337"/>
      <c r="E1" s="337"/>
      <c r="F1" s="337"/>
      <c r="G1" s="337"/>
      <c r="H1" s="337"/>
      <c r="I1" s="337"/>
      <c r="J1" s="337"/>
    </row>
    <row r="2" spans="1:10" x14ac:dyDescent="0.2">
      <c r="A2" s="185" t="s">
        <v>1</v>
      </c>
      <c r="B2" s="346" t="s">
        <v>3</v>
      </c>
      <c r="C2" s="346"/>
      <c r="D2" s="185" t="s">
        <v>97</v>
      </c>
      <c r="E2" s="185" t="s">
        <v>33</v>
      </c>
      <c r="F2" s="185" t="s">
        <v>149</v>
      </c>
      <c r="G2" s="164" t="s">
        <v>28</v>
      </c>
      <c r="H2" s="3" t="s">
        <v>31</v>
      </c>
      <c r="I2" s="3" t="s">
        <v>29</v>
      </c>
    </row>
    <row r="3" spans="1:10" x14ac:dyDescent="0.2">
      <c r="A3" s="177">
        <v>297</v>
      </c>
      <c r="B3" s="347" t="s">
        <v>0</v>
      </c>
      <c r="C3" s="347"/>
      <c r="D3" s="177" t="s">
        <v>32</v>
      </c>
      <c r="E3" s="177">
        <v>37</v>
      </c>
      <c r="F3" s="182">
        <v>114</v>
      </c>
      <c r="G3" s="31">
        <f>AVERAGE(F3:F12)</f>
        <v>106.77500000000001</v>
      </c>
      <c r="H3" s="31">
        <f>STDEV(F3:F12)/SQRT(I3)</f>
        <v>2.6123238909275992</v>
      </c>
      <c r="I3" s="3">
        <f>COUNTA(F3:F12)</f>
        <v>10</v>
      </c>
    </row>
    <row r="4" spans="1:10" x14ac:dyDescent="0.2">
      <c r="A4" s="177">
        <v>603</v>
      </c>
      <c r="B4" s="347" t="s">
        <v>0</v>
      </c>
      <c r="C4" s="347"/>
      <c r="D4" s="177" t="s">
        <v>32</v>
      </c>
      <c r="E4" s="177">
        <v>34</v>
      </c>
      <c r="F4" s="182">
        <v>115.25</v>
      </c>
    </row>
    <row r="5" spans="1:10" x14ac:dyDescent="0.2">
      <c r="A5" s="177">
        <v>813</v>
      </c>
      <c r="B5" s="347" t="s">
        <v>0</v>
      </c>
      <c r="C5" s="347"/>
      <c r="D5" s="177" t="s">
        <v>39</v>
      </c>
      <c r="E5" s="177">
        <v>42</v>
      </c>
      <c r="F5" s="182">
        <v>112.75</v>
      </c>
    </row>
    <row r="6" spans="1:10" x14ac:dyDescent="0.2">
      <c r="A6" s="177">
        <v>829</v>
      </c>
      <c r="B6" s="347" t="s">
        <v>0</v>
      </c>
      <c r="C6" s="347"/>
      <c r="D6" s="177" t="s">
        <v>39</v>
      </c>
      <c r="E6" s="177">
        <v>43</v>
      </c>
      <c r="F6" s="182">
        <v>112.5</v>
      </c>
    </row>
    <row r="7" spans="1:10" x14ac:dyDescent="0.2">
      <c r="A7" s="177">
        <v>841</v>
      </c>
      <c r="B7" s="347" t="s">
        <v>0</v>
      </c>
      <c r="C7" s="347"/>
      <c r="D7" s="177" t="s">
        <v>39</v>
      </c>
      <c r="E7" s="177">
        <v>39</v>
      </c>
      <c r="F7" s="182">
        <v>93.5</v>
      </c>
    </row>
    <row r="8" spans="1:10" x14ac:dyDescent="0.2">
      <c r="A8" s="177">
        <v>897</v>
      </c>
      <c r="B8" s="347" t="s">
        <v>0</v>
      </c>
      <c r="C8" s="347"/>
      <c r="D8" s="177" t="s">
        <v>39</v>
      </c>
      <c r="E8" s="177">
        <v>37</v>
      </c>
      <c r="F8" s="182">
        <v>100</v>
      </c>
    </row>
    <row r="9" spans="1:10" x14ac:dyDescent="0.2">
      <c r="A9" s="177">
        <v>902</v>
      </c>
      <c r="B9" s="347" t="s">
        <v>0</v>
      </c>
      <c r="C9" s="347"/>
      <c r="D9" s="177" t="s">
        <v>39</v>
      </c>
      <c r="E9" s="177">
        <v>37</v>
      </c>
      <c r="F9" s="182">
        <v>112</v>
      </c>
    </row>
    <row r="10" spans="1:10" x14ac:dyDescent="0.2">
      <c r="A10" s="177">
        <v>903</v>
      </c>
      <c r="B10" s="347" t="s">
        <v>0</v>
      </c>
      <c r="C10" s="347"/>
      <c r="D10" s="177" t="s">
        <v>39</v>
      </c>
      <c r="E10" s="177">
        <v>37</v>
      </c>
      <c r="F10" s="182">
        <v>97.75</v>
      </c>
    </row>
    <row r="11" spans="1:10" x14ac:dyDescent="0.2">
      <c r="A11" s="177">
        <v>904</v>
      </c>
      <c r="B11" s="347" t="s">
        <v>0</v>
      </c>
      <c r="C11" s="347"/>
      <c r="D11" s="177" t="s">
        <v>39</v>
      </c>
      <c r="E11" s="177">
        <v>37</v>
      </c>
      <c r="F11" s="182">
        <v>98.5</v>
      </c>
    </row>
    <row r="12" spans="1:10" x14ac:dyDescent="0.2">
      <c r="A12" s="177">
        <v>905</v>
      </c>
      <c r="B12" s="347" t="s">
        <v>0</v>
      </c>
      <c r="C12" s="347"/>
      <c r="D12" s="177" t="s">
        <v>39</v>
      </c>
      <c r="E12" s="177">
        <v>37</v>
      </c>
      <c r="F12" s="182">
        <v>111.5</v>
      </c>
    </row>
    <row r="14" spans="1:10" ht="17" x14ac:dyDescent="0.2">
      <c r="A14" s="177">
        <v>742</v>
      </c>
      <c r="B14" s="118" t="s">
        <v>38</v>
      </c>
      <c r="C14" s="183" t="s">
        <v>128</v>
      </c>
      <c r="D14" s="177" t="s">
        <v>39</v>
      </c>
      <c r="E14" s="177">
        <v>44</v>
      </c>
      <c r="F14" s="182">
        <v>137</v>
      </c>
      <c r="G14" s="31">
        <f>AVERAGE(F14:F21)</f>
        <v>128.65625</v>
      </c>
      <c r="H14" s="31">
        <f>STDEV(F14:F21)/SQRT(I14)</f>
        <v>3.191065058151767</v>
      </c>
      <c r="I14" s="3">
        <f>COUNTA(F14:F21)</f>
        <v>8</v>
      </c>
    </row>
    <row r="15" spans="1:10" ht="17" x14ac:dyDescent="0.2">
      <c r="A15" s="177">
        <v>823</v>
      </c>
      <c r="B15" s="118" t="s">
        <v>38</v>
      </c>
      <c r="C15" s="183" t="s">
        <v>128</v>
      </c>
      <c r="D15" s="177" t="s">
        <v>39</v>
      </c>
      <c r="E15" s="177">
        <v>43</v>
      </c>
      <c r="F15" s="182">
        <v>138.75</v>
      </c>
    </row>
    <row r="16" spans="1:10" ht="17" x14ac:dyDescent="0.2">
      <c r="A16" s="177">
        <v>826</v>
      </c>
      <c r="B16" s="118" t="s">
        <v>38</v>
      </c>
      <c r="C16" s="183" t="s">
        <v>128</v>
      </c>
      <c r="D16" s="177" t="s">
        <v>39</v>
      </c>
      <c r="E16" s="177">
        <v>43</v>
      </c>
      <c r="F16" s="182">
        <v>115.75</v>
      </c>
    </row>
    <row r="17" spans="1:9" ht="17" x14ac:dyDescent="0.2">
      <c r="A17" s="177">
        <v>851</v>
      </c>
      <c r="B17" s="118" t="s">
        <v>38</v>
      </c>
      <c r="C17" s="183" t="s">
        <v>128</v>
      </c>
      <c r="D17" s="177" t="s">
        <v>39</v>
      </c>
      <c r="E17" s="177">
        <v>40</v>
      </c>
      <c r="F17" s="182">
        <v>118</v>
      </c>
    </row>
    <row r="18" spans="1:9" ht="17" x14ac:dyDescent="0.2">
      <c r="A18" s="177">
        <v>896</v>
      </c>
      <c r="B18" s="118" t="s">
        <v>38</v>
      </c>
      <c r="C18" s="183" t="s">
        <v>128</v>
      </c>
      <c r="D18" s="177" t="s">
        <v>39</v>
      </c>
      <c r="E18" s="177">
        <v>29</v>
      </c>
      <c r="F18" s="182">
        <v>128.75</v>
      </c>
    </row>
    <row r="19" spans="1:9" ht="17" x14ac:dyDescent="0.2">
      <c r="A19" s="177">
        <v>898</v>
      </c>
      <c r="B19" s="118" t="s">
        <v>38</v>
      </c>
      <c r="C19" s="183" t="s">
        <v>128</v>
      </c>
      <c r="D19" s="177" t="s">
        <v>39</v>
      </c>
      <c r="E19" s="177">
        <v>29</v>
      </c>
      <c r="F19" s="182">
        <v>124</v>
      </c>
    </row>
    <row r="20" spans="1:9" ht="17" x14ac:dyDescent="0.2">
      <c r="A20" s="177">
        <v>899</v>
      </c>
      <c r="B20" s="118" t="s">
        <v>38</v>
      </c>
      <c r="C20" s="183" t="s">
        <v>128</v>
      </c>
      <c r="D20" s="177" t="s">
        <v>39</v>
      </c>
      <c r="E20" s="177">
        <v>29</v>
      </c>
      <c r="F20" s="182">
        <v>138.5</v>
      </c>
    </row>
    <row r="21" spans="1:9" ht="17" x14ac:dyDescent="0.2">
      <c r="A21" s="177">
        <v>909</v>
      </c>
      <c r="B21" s="118" t="s">
        <v>38</v>
      </c>
      <c r="C21" s="183" t="s">
        <v>128</v>
      </c>
      <c r="D21" s="177" t="s">
        <v>39</v>
      </c>
      <c r="E21" s="177">
        <v>27</v>
      </c>
      <c r="F21" s="182">
        <v>128.5</v>
      </c>
    </row>
    <row r="23" spans="1:9" ht="17" x14ac:dyDescent="0.2">
      <c r="A23" s="177">
        <v>544</v>
      </c>
      <c r="B23" s="118" t="s">
        <v>38</v>
      </c>
      <c r="C23" s="183" t="s">
        <v>129</v>
      </c>
      <c r="D23" s="177" t="s">
        <v>39</v>
      </c>
      <c r="E23" s="177">
        <v>40</v>
      </c>
      <c r="F23" s="182">
        <v>107.5</v>
      </c>
      <c r="G23" s="31">
        <f>AVERAGE(F23:F28)</f>
        <v>120.95833333333333</v>
      </c>
      <c r="H23" s="31">
        <f>STDEV(F23:F28)/SQRT(I23)</f>
        <v>4.0385726989178306</v>
      </c>
      <c r="I23" s="3">
        <f>COUNTA(F23:F28)</f>
        <v>6</v>
      </c>
    </row>
    <row r="24" spans="1:9" ht="17" x14ac:dyDescent="0.2">
      <c r="A24" s="177">
        <v>586</v>
      </c>
      <c r="B24" s="118" t="s">
        <v>38</v>
      </c>
      <c r="C24" s="183" t="s">
        <v>129</v>
      </c>
      <c r="D24" s="177" t="s">
        <v>39</v>
      </c>
      <c r="E24" s="177">
        <v>40</v>
      </c>
      <c r="F24" s="182">
        <v>128.5</v>
      </c>
    </row>
    <row r="25" spans="1:9" ht="17" x14ac:dyDescent="0.2">
      <c r="A25" s="177">
        <v>592</v>
      </c>
      <c r="B25" s="118" t="s">
        <v>38</v>
      </c>
      <c r="C25" s="183" t="s">
        <v>129</v>
      </c>
      <c r="D25" s="177" t="s">
        <v>39</v>
      </c>
      <c r="E25" s="177">
        <v>40</v>
      </c>
      <c r="F25" s="182">
        <v>121.25</v>
      </c>
    </row>
    <row r="26" spans="1:9" ht="17" x14ac:dyDescent="0.2">
      <c r="A26" s="177">
        <v>629</v>
      </c>
      <c r="B26" s="118" t="s">
        <v>38</v>
      </c>
      <c r="C26" s="183" t="s">
        <v>129</v>
      </c>
      <c r="D26" s="177" t="s">
        <v>32</v>
      </c>
      <c r="E26" s="177">
        <v>34</v>
      </c>
      <c r="F26" s="182">
        <v>131.5</v>
      </c>
    </row>
    <row r="27" spans="1:9" ht="17" x14ac:dyDescent="0.2">
      <c r="A27" s="177">
        <v>635</v>
      </c>
      <c r="B27" s="118" t="s">
        <v>38</v>
      </c>
      <c r="C27" s="183" t="s">
        <v>129</v>
      </c>
      <c r="D27" s="177" t="s">
        <v>32</v>
      </c>
      <c r="E27" s="177">
        <v>34</v>
      </c>
      <c r="F27" s="182">
        <v>110.5</v>
      </c>
    </row>
    <row r="28" spans="1:9" ht="17" x14ac:dyDescent="0.2">
      <c r="A28" s="177">
        <v>661</v>
      </c>
      <c r="B28" s="118" t="s">
        <v>38</v>
      </c>
      <c r="C28" s="183" t="s">
        <v>129</v>
      </c>
      <c r="D28" s="177" t="s">
        <v>39</v>
      </c>
      <c r="E28" s="177">
        <v>28</v>
      </c>
      <c r="F28" s="182">
        <v>126.5</v>
      </c>
    </row>
  </sheetData>
  <mergeCells count="12">
    <mergeCell ref="B6:C6"/>
    <mergeCell ref="B7:C7"/>
    <mergeCell ref="A1:J1"/>
    <mergeCell ref="B2:C2"/>
    <mergeCell ref="B3:C3"/>
    <mergeCell ref="B4:C4"/>
    <mergeCell ref="B5:C5"/>
    <mergeCell ref="B8:C8"/>
    <mergeCell ref="B9:C9"/>
    <mergeCell ref="B10:C10"/>
    <mergeCell ref="B11:C11"/>
    <mergeCell ref="B12:C1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29"/>
  <sheetViews>
    <sheetView topLeftCell="A10" workbookViewId="0">
      <selection sqref="A1:L29"/>
    </sheetView>
  </sheetViews>
  <sheetFormatPr baseColWidth="10" defaultRowHeight="15" x14ac:dyDescent="0.2"/>
  <cols>
    <col min="5" max="5" width="16.33203125" customWidth="1"/>
  </cols>
  <sheetData>
    <row r="1" spans="1:12" ht="17" x14ac:dyDescent="0.2">
      <c r="A1" s="337" t="s">
        <v>151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2" ht="16" thickBot="1" x14ac:dyDescent="0.25">
      <c r="A2" s="176" t="s">
        <v>1</v>
      </c>
      <c r="B2" s="176" t="s">
        <v>61</v>
      </c>
      <c r="C2" s="176" t="s">
        <v>89</v>
      </c>
      <c r="D2" s="176" t="s">
        <v>33</v>
      </c>
      <c r="E2" s="343" t="s">
        <v>3</v>
      </c>
      <c r="F2" s="343"/>
      <c r="G2" s="176" t="s">
        <v>111</v>
      </c>
      <c r="H2" s="185"/>
      <c r="I2" s="185"/>
    </row>
    <row r="3" spans="1:12" x14ac:dyDescent="0.2">
      <c r="A3" s="178">
        <v>762</v>
      </c>
      <c r="B3" s="30">
        <v>42110</v>
      </c>
      <c r="C3" s="30">
        <v>42328</v>
      </c>
      <c r="D3" s="34">
        <f t="shared" ref="D3:D4" si="0">(C3-B3)/7</f>
        <v>31.142857142857142</v>
      </c>
      <c r="E3" s="348" t="s">
        <v>0</v>
      </c>
      <c r="F3" s="348"/>
      <c r="G3" s="76">
        <v>1.52285359</v>
      </c>
      <c r="H3" s="69"/>
      <c r="I3" s="70"/>
    </row>
    <row r="4" spans="1:12" x14ac:dyDescent="0.2">
      <c r="A4" s="177">
        <v>763</v>
      </c>
      <c r="B4" s="28">
        <v>42110</v>
      </c>
      <c r="C4" s="28">
        <v>42328</v>
      </c>
      <c r="D4" s="35">
        <f t="shared" si="0"/>
        <v>31.142857142857142</v>
      </c>
      <c r="E4" s="347" t="s">
        <v>0</v>
      </c>
      <c r="F4" s="347"/>
      <c r="G4" s="75">
        <v>1.58028258</v>
      </c>
      <c r="H4" s="69"/>
      <c r="I4" s="70"/>
    </row>
    <row r="5" spans="1:12" x14ac:dyDescent="0.2">
      <c r="A5" s="177">
        <v>766</v>
      </c>
      <c r="B5" s="28">
        <v>42110</v>
      </c>
      <c r="C5" s="28">
        <v>42328</v>
      </c>
      <c r="D5" s="35">
        <v>31.142857142857142</v>
      </c>
      <c r="E5" s="347" t="s">
        <v>0</v>
      </c>
      <c r="F5" s="347"/>
      <c r="G5" s="75">
        <v>1.43754004</v>
      </c>
      <c r="H5" s="69"/>
      <c r="I5" s="70"/>
    </row>
    <row r="6" spans="1:12" x14ac:dyDescent="0.2">
      <c r="A6" s="177">
        <v>784</v>
      </c>
      <c r="B6" s="28">
        <v>42110</v>
      </c>
      <c r="C6" s="28">
        <v>42328</v>
      </c>
      <c r="D6" s="35">
        <v>31.142857142857142</v>
      </c>
      <c r="E6" s="347" t="s">
        <v>0</v>
      </c>
      <c r="F6" s="347"/>
      <c r="G6" s="75">
        <v>1.59381953</v>
      </c>
      <c r="H6" s="69"/>
      <c r="I6" s="70"/>
    </row>
    <row r="7" spans="1:12" x14ac:dyDescent="0.2">
      <c r="A7" s="177">
        <v>794</v>
      </c>
      <c r="B7" s="28">
        <v>42110</v>
      </c>
      <c r="C7" s="28">
        <v>42328</v>
      </c>
      <c r="D7" s="35">
        <v>31.142857142857142</v>
      </c>
      <c r="E7" s="347" t="s">
        <v>0</v>
      </c>
      <c r="F7" s="347"/>
      <c r="G7" s="75">
        <v>1.4503166000000001</v>
      </c>
      <c r="H7" s="69"/>
      <c r="I7" s="70"/>
    </row>
    <row r="8" spans="1:12" x14ac:dyDescent="0.2">
      <c r="A8" s="177">
        <v>807</v>
      </c>
      <c r="B8" s="28">
        <v>42128</v>
      </c>
      <c r="C8" s="28">
        <v>42328</v>
      </c>
      <c r="D8" s="35">
        <v>28.571428571428573</v>
      </c>
      <c r="E8" s="347" t="s">
        <v>0</v>
      </c>
      <c r="F8" s="347"/>
      <c r="G8" s="75">
        <v>1.5370826399999999</v>
      </c>
      <c r="H8" s="69"/>
      <c r="I8" s="70"/>
    </row>
    <row r="9" spans="1:12" x14ac:dyDescent="0.2">
      <c r="A9" s="177">
        <v>810</v>
      </c>
      <c r="B9" s="28">
        <v>42128</v>
      </c>
      <c r="C9" s="28">
        <v>42328</v>
      </c>
      <c r="D9" s="35">
        <v>28.571428571428573</v>
      </c>
      <c r="E9" s="347" t="s">
        <v>0</v>
      </c>
      <c r="F9" s="347"/>
      <c r="G9" s="75">
        <v>1.4518954799999999</v>
      </c>
      <c r="H9" s="69"/>
      <c r="I9" s="70"/>
    </row>
    <row r="10" spans="1:12" x14ac:dyDescent="0.2">
      <c r="A10" s="177">
        <v>836</v>
      </c>
      <c r="B10" s="28">
        <v>42148</v>
      </c>
      <c r="C10" s="28">
        <v>42328</v>
      </c>
      <c r="D10" s="35">
        <v>25.714285714285715</v>
      </c>
      <c r="E10" s="347" t="s">
        <v>0</v>
      </c>
      <c r="F10" s="347"/>
      <c r="G10" s="75">
        <v>1.5280867600000001</v>
      </c>
      <c r="H10" s="69"/>
      <c r="I10" s="70"/>
    </row>
    <row r="11" spans="1:12" x14ac:dyDescent="0.2">
      <c r="A11" s="177">
        <v>846</v>
      </c>
      <c r="B11" s="28">
        <v>42141</v>
      </c>
      <c r="C11" s="28">
        <v>42328</v>
      </c>
      <c r="D11" s="35">
        <v>26.714285714285715</v>
      </c>
      <c r="E11" s="347" t="s">
        <v>0</v>
      </c>
      <c r="F11" s="347"/>
      <c r="G11" s="75">
        <v>1.490321</v>
      </c>
      <c r="H11" s="69"/>
      <c r="I11" s="70"/>
    </row>
    <row r="12" spans="1:12" x14ac:dyDescent="0.2">
      <c r="A12" s="177">
        <v>852</v>
      </c>
      <c r="B12" s="28">
        <v>42152</v>
      </c>
      <c r="C12" s="28">
        <v>42328</v>
      </c>
      <c r="D12" s="35">
        <v>25.142857142857142</v>
      </c>
      <c r="E12" s="347" t="s">
        <v>0</v>
      </c>
      <c r="F12" s="347"/>
      <c r="G12" s="75">
        <v>1.67336167</v>
      </c>
      <c r="H12" s="69"/>
      <c r="I12" s="70"/>
    </row>
    <row r="13" spans="1:12" x14ac:dyDescent="0.2">
      <c r="A13" s="3"/>
      <c r="E13" s="3"/>
      <c r="F13" s="3"/>
      <c r="G13" s="68"/>
      <c r="H13" s="69"/>
      <c r="I13" s="70"/>
    </row>
    <row r="14" spans="1:12" ht="17" x14ac:dyDescent="0.2">
      <c r="A14" s="177">
        <v>565</v>
      </c>
      <c r="B14" s="28">
        <v>42158</v>
      </c>
      <c r="C14" s="28">
        <v>42328</v>
      </c>
      <c r="D14" s="35">
        <v>24.285714285714285</v>
      </c>
      <c r="E14" s="118" t="s">
        <v>38</v>
      </c>
      <c r="F14" s="183" t="s">
        <v>128</v>
      </c>
      <c r="G14" s="75">
        <v>1.9581647</v>
      </c>
      <c r="H14" s="69"/>
      <c r="I14" s="70"/>
    </row>
    <row r="15" spans="1:12" ht="17" x14ac:dyDescent="0.2">
      <c r="A15" s="177">
        <v>581</v>
      </c>
      <c r="B15" s="28">
        <v>42160</v>
      </c>
      <c r="C15" s="28">
        <v>42328</v>
      </c>
      <c r="D15" s="35">
        <v>24</v>
      </c>
      <c r="E15" s="118" t="s">
        <v>38</v>
      </c>
      <c r="F15" s="183" t="s">
        <v>128</v>
      </c>
      <c r="G15" s="75">
        <v>1.6311179200000001</v>
      </c>
      <c r="H15" s="69"/>
      <c r="I15" s="70"/>
    </row>
    <row r="16" spans="1:12" ht="17" x14ac:dyDescent="0.2">
      <c r="A16" s="177">
        <v>588</v>
      </c>
      <c r="B16" s="28">
        <v>42174</v>
      </c>
      <c r="C16" s="28">
        <v>42328</v>
      </c>
      <c r="D16" s="35">
        <v>22</v>
      </c>
      <c r="E16" s="118" t="s">
        <v>38</v>
      </c>
      <c r="F16" s="183" t="s">
        <v>128</v>
      </c>
      <c r="G16" s="75">
        <v>1.87636472</v>
      </c>
      <c r="H16" s="69"/>
      <c r="I16" s="70"/>
    </row>
    <row r="17" spans="1:9" ht="17" x14ac:dyDescent="0.2">
      <c r="A17" s="177">
        <v>816</v>
      </c>
      <c r="B17" s="28">
        <v>42121</v>
      </c>
      <c r="C17" s="28">
        <v>42328</v>
      </c>
      <c r="D17" s="35">
        <v>29.571428571428573</v>
      </c>
      <c r="E17" s="118" t="s">
        <v>38</v>
      </c>
      <c r="F17" s="183" t="s">
        <v>128</v>
      </c>
      <c r="G17" s="75">
        <v>1.78829138</v>
      </c>
      <c r="H17" s="69"/>
      <c r="I17" s="70"/>
    </row>
    <row r="18" spans="1:9" ht="17" x14ac:dyDescent="0.2">
      <c r="A18" s="177">
        <v>818</v>
      </c>
      <c r="B18" s="28">
        <v>42121</v>
      </c>
      <c r="C18" s="28">
        <v>42328</v>
      </c>
      <c r="D18" s="35">
        <v>29.571428571428573</v>
      </c>
      <c r="E18" s="118" t="s">
        <v>38</v>
      </c>
      <c r="F18" s="183" t="s">
        <v>128</v>
      </c>
      <c r="G18" s="75">
        <v>1.8545171899999999</v>
      </c>
      <c r="H18" s="69"/>
      <c r="I18" s="70"/>
    </row>
    <row r="19" spans="1:9" ht="17" x14ac:dyDescent="0.2">
      <c r="A19" s="177">
        <v>819</v>
      </c>
      <c r="B19" s="28">
        <v>42121</v>
      </c>
      <c r="C19" s="28">
        <v>42272</v>
      </c>
      <c r="D19" s="35">
        <v>21.571428571428573</v>
      </c>
      <c r="E19" s="118" t="s">
        <v>38</v>
      </c>
      <c r="F19" s="183" t="s">
        <v>128</v>
      </c>
      <c r="G19" s="75">
        <v>1.4074040000000001</v>
      </c>
      <c r="H19" s="69"/>
      <c r="I19" s="70"/>
    </row>
    <row r="20" spans="1:9" ht="17" x14ac:dyDescent="0.2">
      <c r="A20" s="177">
        <v>834</v>
      </c>
      <c r="B20" s="28">
        <v>42148</v>
      </c>
      <c r="C20" s="28">
        <v>42328</v>
      </c>
      <c r="D20" s="35">
        <v>25.714285714285715</v>
      </c>
      <c r="E20" s="118" t="s">
        <v>38</v>
      </c>
      <c r="F20" s="183" t="s">
        <v>128</v>
      </c>
      <c r="G20" s="75">
        <v>1.81894249</v>
      </c>
      <c r="H20" s="69"/>
      <c r="I20" s="70"/>
    </row>
    <row r="21" spans="1:9" ht="17" x14ac:dyDescent="0.2">
      <c r="A21" s="177">
        <v>838</v>
      </c>
      <c r="B21" s="28">
        <v>42148</v>
      </c>
      <c r="C21" s="28">
        <v>42328</v>
      </c>
      <c r="D21" s="35">
        <v>25.714285714285715</v>
      </c>
      <c r="E21" s="118" t="s">
        <v>38</v>
      </c>
      <c r="F21" s="183" t="s">
        <v>128</v>
      </c>
      <c r="G21" s="75">
        <v>1.9567138500000001</v>
      </c>
      <c r="H21" s="69"/>
      <c r="I21" s="70"/>
    </row>
    <row r="22" spans="1:9" ht="17" x14ac:dyDescent="0.2">
      <c r="A22" s="177">
        <v>839</v>
      </c>
      <c r="B22" s="28">
        <v>42148</v>
      </c>
      <c r="C22" s="28">
        <v>42328</v>
      </c>
      <c r="D22" s="35">
        <v>25.714285714285715</v>
      </c>
      <c r="E22" s="118" t="s">
        <v>38</v>
      </c>
      <c r="F22" s="183" t="s">
        <v>128</v>
      </c>
      <c r="G22" s="75">
        <v>1.66786715</v>
      </c>
      <c r="H22" s="69"/>
      <c r="I22" s="70"/>
    </row>
    <row r="23" spans="1:9" x14ac:dyDescent="0.2">
      <c r="G23" s="71"/>
      <c r="H23" s="72"/>
      <c r="I23" s="73"/>
    </row>
    <row r="24" spans="1:9" ht="17" x14ac:dyDescent="0.2">
      <c r="A24" s="177">
        <v>544</v>
      </c>
      <c r="B24" s="197">
        <v>42139</v>
      </c>
      <c r="C24" s="197">
        <v>42439</v>
      </c>
      <c r="D24" s="35">
        <f>(C24-B24)/7</f>
        <v>42.857142857142854</v>
      </c>
      <c r="E24" s="118" t="s">
        <v>38</v>
      </c>
      <c r="F24" s="183" t="s">
        <v>129</v>
      </c>
      <c r="G24" s="75">
        <v>1.20462632</v>
      </c>
      <c r="H24" s="69"/>
      <c r="I24" s="70"/>
    </row>
    <row r="25" spans="1:9" ht="17" x14ac:dyDescent="0.2">
      <c r="A25" s="177">
        <v>586</v>
      </c>
      <c r="B25" s="197">
        <v>42140</v>
      </c>
      <c r="C25" s="197">
        <v>42452</v>
      </c>
      <c r="D25" s="35">
        <f t="shared" ref="D25:D29" si="1">(C25-B25)/7</f>
        <v>44.571428571428569</v>
      </c>
      <c r="E25" s="118" t="s">
        <v>38</v>
      </c>
      <c r="F25" s="183" t="s">
        <v>129</v>
      </c>
      <c r="G25" s="75">
        <v>1.4938271599999999</v>
      </c>
      <c r="H25" s="69"/>
      <c r="I25" s="70"/>
    </row>
    <row r="26" spans="1:9" ht="17" x14ac:dyDescent="0.2">
      <c r="A26" s="177">
        <v>592</v>
      </c>
      <c r="B26" s="197">
        <v>42140</v>
      </c>
      <c r="C26" s="197">
        <v>42439</v>
      </c>
      <c r="D26" s="35">
        <f t="shared" si="1"/>
        <v>42.714285714285715</v>
      </c>
      <c r="E26" s="118" t="s">
        <v>38</v>
      </c>
      <c r="F26" s="183" t="s">
        <v>129</v>
      </c>
      <c r="G26" s="75">
        <v>1.60729883</v>
      </c>
      <c r="H26" s="69"/>
      <c r="I26" s="70"/>
    </row>
    <row r="27" spans="1:9" ht="17" x14ac:dyDescent="0.2">
      <c r="A27" s="177">
        <v>629</v>
      </c>
      <c r="B27" s="197">
        <v>42186</v>
      </c>
      <c r="C27" s="197">
        <v>42452</v>
      </c>
      <c r="D27" s="35">
        <f t="shared" si="1"/>
        <v>38</v>
      </c>
      <c r="E27" s="118" t="s">
        <v>38</v>
      </c>
      <c r="F27" s="183" t="s">
        <v>129</v>
      </c>
      <c r="G27" s="75">
        <v>1.2954101200000001</v>
      </c>
      <c r="H27" s="69"/>
      <c r="I27" s="70"/>
    </row>
    <row r="28" spans="1:9" ht="17" x14ac:dyDescent="0.2">
      <c r="A28" s="177">
        <v>635</v>
      </c>
      <c r="B28" s="197">
        <v>42186</v>
      </c>
      <c r="C28" s="197">
        <v>42452</v>
      </c>
      <c r="D28" s="35">
        <f t="shared" si="1"/>
        <v>38</v>
      </c>
      <c r="E28" s="118" t="s">
        <v>38</v>
      </c>
      <c r="F28" s="183" t="s">
        <v>129</v>
      </c>
      <c r="G28" s="75">
        <v>1.4955422899999999</v>
      </c>
      <c r="H28" s="69"/>
      <c r="I28" s="70"/>
    </row>
    <row r="29" spans="1:9" ht="17" x14ac:dyDescent="0.2">
      <c r="A29" s="177">
        <v>661</v>
      </c>
      <c r="B29" s="197">
        <v>42224</v>
      </c>
      <c r="C29" s="197">
        <v>42411</v>
      </c>
      <c r="D29" s="35">
        <f t="shared" si="1"/>
        <v>26.714285714285715</v>
      </c>
      <c r="E29" s="118" t="s">
        <v>38</v>
      </c>
      <c r="F29" s="183" t="s">
        <v>129</v>
      </c>
      <c r="G29" s="75">
        <v>1.3865976600000001</v>
      </c>
      <c r="H29" s="69"/>
      <c r="I29" s="70"/>
    </row>
  </sheetData>
  <mergeCells count="12">
    <mergeCell ref="E12:F12"/>
    <mergeCell ref="E3:F3"/>
    <mergeCell ref="E2:F2"/>
    <mergeCell ref="E4:F4"/>
    <mergeCell ref="E5:F5"/>
    <mergeCell ref="E6:F6"/>
    <mergeCell ref="E7:F7"/>
    <mergeCell ref="A1:L1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25"/>
  <sheetViews>
    <sheetView workbookViewId="0">
      <selection sqref="A1:I1"/>
    </sheetView>
  </sheetViews>
  <sheetFormatPr baseColWidth="10" defaultRowHeight="15" x14ac:dyDescent="0.2"/>
  <cols>
    <col min="3" max="3" width="15.83203125" customWidth="1"/>
    <col min="8" max="8" width="27.33203125" customWidth="1"/>
  </cols>
  <sheetData>
    <row r="1" spans="1:12" ht="17" x14ac:dyDescent="0.2">
      <c r="A1" s="337" t="s">
        <v>152</v>
      </c>
      <c r="B1" s="337"/>
      <c r="C1" s="337"/>
      <c r="D1" s="337"/>
      <c r="E1" s="337"/>
      <c r="F1" s="337"/>
      <c r="G1" s="337"/>
      <c r="H1" s="337"/>
      <c r="I1" s="337"/>
    </row>
    <row r="2" spans="1:12" ht="16" thickBot="1" x14ac:dyDescent="0.25">
      <c r="A2" s="176" t="s">
        <v>1</v>
      </c>
      <c r="B2" s="176" t="s">
        <v>2</v>
      </c>
      <c r="C2" s="353" t="s">
        <v>3</v>
      </c>
      <c r="D2" s="353"/>
      <c r="E2" s="97" t="s">
        <v>4</v>
      </c>
      <c r="F2" s="176" t="s">
        <v>89</v>
      </c>
      <c r="G2" s="176" t="s">
        <v>33</v>
      </c>
      <c r="H2" s="98" t="s">
        <v>93</v>
      </c>
      <c r="J2" s="43" t="s">
        <v>28</v>
      </c>
      <c r="K2" s="43" t="s">
        <v>31</v>
      </c>
      <c r="L2" s="43" t="s">
        <v>29</v>
      </c>
    </row>
    <row r="3" spans="1:12" x14ac:dyDescent="0.2">
      <c r="A3" s="181">
        <v>485</v>
      </c>
      <c r="B3" s="181" t="s">
        <v>32</v>
      </c>
      <c r="C3" s="352" t="s">
        <v>0</v>
      </c>
      <c r="D3" s="352"/>
      <c r="E3" s="94">
        <v>42647</v>
      </c>
      <c r="F3" s="94">
        <v>42927</v>
      </c>
      <c r="G3" s="95">
        <v>38.428571428571431</v>
      </c>
      <c r="H3" s="96">
        <v>1.6710097719869705</v>
      </c>
      <c r="J3" s="31">
        <f>AVERAGE(H3:H12)</f>
        <v>1.8718140832164913</v>
      </c>
      <c r="K3" s="31">
        <f>STDEV(H3:H12)/SQRT(L3)</f>
        <v>0.17140697196409715</v>
      </c>
      <c r="L3" s="3">
        <f>COUNTA(H3:H12)</f>
        <v>10</v>
      </c>
    </row>
    <row r="4" spans="1:12" x14ac:dyDescent="0.2">
      <c r="A4" s="179">
        <v>58</v>
      </c>
      <c r="B4" s="179" t="s">
        <v>32</v>
      </c>
      <c r="C4" s="350" t="s">
        <v>0</v>
      </c>
      <c r="D4" s="350"/>
      <c r="E4" s="89">
        <v>42621</v>
      </c>
      <c r="F4" s="89">
        <v>42901</v>
      </c>
      <c r="G4" s="90">
        <v>38</v>
      </c>
      <c r="H4" s="91">
        <v>1.3788235294117648</v>
      </c>
    </row>
    <row r="5" spans="1:12" x14ac:dyDescent="0.2">
      <c r="A5" s="179">
        <v>71</v>
      </c>
      <c r="B5" s="179" t="s">
        <v>32</v>
      </c>
      <c r="C5" s="350" t="s">
        <v>0</v>
      </c>
      <c r="D5" s="350"/>
      <c r="E5" s="89">
        <v>42646</v>
      </c>
      <c r="F5" s="89">
        <v>42926</v>
      </c>
      <c r="G5" s="90">
        <v>38.571428571428569</v>
      </c>
      <c r="H5" s="91">
        <v>1.5708540335935652</v>
      </c>
    </row>
    <row r="6" spans="1:12" x14ac:dyDescent="0.2">
      <c r="A6" s="179">
        <v>72</v>
      </c>
      <c r="B6" s="179" t="s">
        <v>32</v>
      </c>
      <c r="C6" s="350" t="s">
        <v>0</v>
      </c>
      <c r="D6" s="350"/>
      <c r="E6" s="89">
        <v>42646</v>
      </c>
      <c r="F6" s="89">
        <v>42926</v>
      </c>
      <c r="G6" s="90">
        <v>38.571428571428569</v>
      </c>
      <c r="H6" s="91">
        <v>1.597998822836963</v>
      </c>
    </row>
    <row r="7" spans="1:12" x14ac:dyDescent="0.2">
      <c r="A7" s="180">
        <v>19</v>
      </c>
      <c r="B7" s="180" t="s">
        <v>39</v>
      </c>
      <c r="C7" s="351" t="s">
        <v>0</v>
      </c>
      <c r="D7" s="351"/>
      <c r="E7" s="100">
        <v>42602</v>
      </c>
      <c r="F7" s="100">
        <v>42882</v>
      </c>
      <c r="G7" s="101">
        <v>40.714285714285715</v>
      </c>
      <c r="H7" s="87">
        <v>3.246869409660107</v>
      </c>
      <c r="I7" s="52" t="s">
        <v>81</v>
      </c>
    </row>
    <row r="8" spans="1:12" x14ac:dyDescent="0.2">
      <c r="A8" s="179">
        <v>20</v>
      </c>
      <c r="B8" s="179" t="s">
        <v>39</v>
      </c>
      <c r="C8" s="350" t="s">
        <v>0</v>
      </c>
      <c r="D8" s="350"/>
      <c r="E8" s="89">
        <v>42602</v>
      </c>
      <c r="F8" s="89">
        <v>42882</v>
      </c>
      <c r="G8" s="90">
        <v>40.714285714285715</v>
      </c>
      <c r="H8" s="91">
        <v>1.656140350877193</v>
      </c>
    </row>
    <row r="9" spans="1:12" x14ac:dyDescent="0.2">
      <c r="A9" s="179">
        <v>42</v>
      </c>
      <c r="B9" s="179" t="s">
        <v>39</v>
      </c>
      <c r="C9" s="350" t="s">
        <v>0</v>
      </c>
      <c r="D9" s="350"/>
      <c r="E9" s="89">
        <v>42602</v>
      </c>
      <c r="F9" s="89">
        <v>42882</v>
      </c>
      <c r="G9" s="90">
        <v>40.714285714285715</v>
      </c>
      <c r="H9" s="91">
        <v>1.8712871287128714</v>
      </c>
    </row>
    <row r="10" spans="1:12" x14ac:dyDescent="0.2">
      <c r="A10" s="179">
        <v>95</v>
      </c>
      <c r="B10" s="179" t="s">
        <v>39</v>
      </c>
      <c r="C10" s="350" t="s">
        <v>0</v>
      </c>
      <c r="D10" s="350"/>
      <c r="E10" s="89">
        <v>42644</v>
      </c>
      <c r="F10" s="89">
        <v>42924</v>
      </c>
      <c r="G10" s="90">
        <v>38.857142857142854</v>
      </c>
      <c r="H10" s="91">
        <v>1.851590106007067</v>
      </c>
    </row>
    <row r="11" spans="1:12" x14ac:dyDescent="0.2">
      <c r="A11" s="180">
        <v>96</v>
      </c>
      <c r="B11" s="179" t="s">
        <v>39</v>
      </c>
      <c r="C11" s="351" t="s">
        <v>0</v>
      </c>
      <c r="D11" s="351"/>
      <c r="E11" s="100">
        <v>42644</v>
      </c>
      <c r="F11" s="100">
        <v>42924</v>
      </c>
      <c r="G11" s="101">
        <v>38.857142857142854</v>
      </c>
      <c r="H11" s="87">
        <v>2.2897526501766783</v>
      </c>
      <c r="I11" s="52" t="s">
        <v>81</v>
      </c>
    </row>
    <row r="12" spans="1:12" x14ac:dyDescent="0.2">
      <c r="A12" s="179">
        <v>111</v>
      </c>
      <c r="B12" s="179" t="s">
        <v>39</v>
      </c>
      <c r="C12" s="350" t="s">
        <v>0</v>
      </c>
      <c r="D12" s="350"/>
      <c r="E12" s="89">
        <v>42663</v>
      </c>
      <c r="F12" s="89">
        <v>42943</v>
      </c>
      <c r="G12" s="90">
        <v>40.714285714285715</v>
      </c>
      <c r="H12" s="91">
        <v>1.5838150289017339</v>
      </c>
    </row>
    <row r="13" spans="1:12" x14ac:dyDescent="0.2">
      <c r="J13" s="43" t="s">
        <v>28</v>
      </c>
      <c r="K13" s="43" t="s">
        <v>31</v>
      </c>
      <c r="L13" s="43" t="s">
        <v>29</v>
      </c>
    </row>
    <row r="14" spans="1:12" ht="17" x14ac:dyDescent="0.2">
      <c r="A14" s="102">
        <v>472</v>
      </c>
      <c r="B14" s="102" t="s">
        <v>32</v>
      </c>
      <c r="C14" s="118" t="s">
        <v>38</v>
      </c>
      <c r="D14" s="183" t="s">
        <v>128</v>
      </c>
      <c r="E14" s="103">
        <v>42627</v>
      </c>
      <c r="F14" s="103">
        <v>42907</v>
      </c>
      <c r="G14" s="104">
        <v>37.142857142857146</v>
      </c>
      <c r="H14" s="105">
        <v>2.911917098445596</v>
      </c>
      <c r="J14" s="31">
        <f>AVERAGE(H14:H18)</f>
        <v>2.9352606308918028</v>
      </c>
      <c r="K14" s="31">
        <f>STDEV(H14:H18)/SQRT(L14)</f>
        <v>0.27449943290776951</v>
      </c>
      <c r="L14" s="3">
        <f>COUNTA(H14:H18)</f>
        <v>5</v>
      </c>
    </row>
    <row r="15" spans="1:12" ht="17" x14ac:dyDescent="0.2">
      <c r="A15" s="102">
        <v>487</v>
      </c>
      <c r="B15" s="102" t="s">
        <v>32</v>
      </c>
      <c r="C15" s="118" t="s">
        <v>38</v>
      </c>
      <c r="D15" s="183" t="s">
        <v>128</v>
      </c>
      <c r="E15" s="103">
        <v>42647</v>
      </c>
      <c r="F15" s="103">
        <v>42927</v>
      </c>
      <c r="G15" s="104">
        <v>38.428571428571431</v>
      </c>
      <c r="H15" s="105">
        <v>3.6771300448430488</v>
      </c>
    </row>
    <row r="16" spans="1:12" ht="17" x14ac:dyDescent="0.2">
      <c r="A16" s="102">
        <v>77</v>
      </c>
      <c r="B16" s="102" t="s">
        <v>39</v>
      </c>
      <c r="C16" s="118" t="s">
        <v>38</v>
      </c>
      <c r="D16" s="183" t="s">
        <v>128</v>
      </c>
      <c r="E16" s="103">
        <v>42646</v>
      </c>
      <c r="F16" s="103">
        <v>42926</v>
      </c>
      <c r="G16" s="104">
        <v>38.571428571428569</v>
      </c>
      <c r="H16" s="105">
        <v>3.3029045643153521</v>
      </c>
    </row>
    <row r="17" spans="1:8" ht="17" x14ac:dyDescent="0.2">
      <c r="A17" s="102">
        <v>80</v>
      </c>
      <c r="B17" s="102" t="s">
        <v>39</v>
      </c>
      <c r="C17" s="118" t="s">
        <v>38</v>
      </c>
      <c r="D17" s="183" t="s">
        <v>128</v>
      </c>
      <c r="E17" s="103">
        <v>42646</v>
      </c>
      <c r="F17" s="103">
        <v>42926</v>
      </c>
      <c r="G17" s="104">
        <v>38.571428571428569</v>
      </c>
      <c r="H17" s="105">
        <v>2.0522940305870745</v>
      </c>
    </row>
    <row r="18" spans="1:8" ht="17" x14ac:dyDescent="0.2">
      <c r="A18" s="102">
        <v>90</v>
      </c>
      <c r="B18" s="102" t="s">
        <v>39</v>
      </c>
      <c r="C18" s="118" t="s">
        <v>38</v>
      </c>
      <c r="D18" s="183" t="s">
        <v>128</v>
      </c>
      <c r="E18" s="103">
        <v>42644</v>
      </c>
      <c r="F18" s="103">
        <v>42924</v>
      </c>
      <c r="G18" s="104">
        <v>38.857142857142854</v>
      </c>
      <c r="H18" s="105">
        <v>2.732057416267943</v>
      </c>
    </row>
    <row r="20" spans="1:8" ht="17" x14ac:dyDescent="0.2">
      <c r="A20" s="198">
        <v>31</v>
      </c>
      <c r="B20" s="198" t="s">
        <v>35</v>
      </c>
      <c r="C20" s="118" t="s">
        <v>38</v>
      </c>
      <c r="D20" s="183" t="s">
        <v>129</v>
      </c>
      <c r="E20" s="130">
        <v>42602</v>
      </c>
      <c r="F20" s="130">
        <v>42812</v>
      </c>
      <c r="G20" s="131">
        <v>29</v>
      </c>
      <c r="H20" s="199">
        <v>1.9914893617021276</v>
      </c>
    </row>
    <row r="21" spans="1:8" ht="17" x14ac:dyDescent="0.2">
      <c r="A21" s="198">
        <v>32</v>
      </c>
      <c r="B21" s="198" t="s">
        <v>35</v>
      </c>
      <c r="C21" s="118" t="s">
        <v>38</v>
      </c>
      <c r="D21" s="183" t="s">
        <v>129</v>
      </c>
      <c r="E21" s="130">
        <v>42602</v>
      </c>
      <c r="F21" s="130">
        <v>42812</v>
      </c>
      <c r="G21" s="131">
        <v>29</v>
      </c>
      <c r="H21" s="199">
        <v>2.5524109014675056</v>
      </c>
    </row>
    <row r="22" spans="1:8" ht="17" x14ac:dyDescent="0.2">
      <c r="A22" s="198">
        <v>63</v>
      </c>
      <c r="B22" s="198" t="s">
        <v>35</v>
      </c>
      <c r="C22" s="118" t="s">
        <v>38</v>
      </c>
      <c r="D22" s="183" t="s">
        <v>129</v>
      </c>
      <c r="E22" s="130">
        <v>42621</v>
      </c>
      <c r="F22" s="130">
        <v>42901</v>
      </c>
      <c r="G22" s="131">
        <v>38</v>
      </c>
      <c r="H22" s="199">
        <v>2.7478204714239585</v>
      </c>
    </row>
    <row r="23" spans="1:8" ht="17" x14ac:dyDescent="0.2">
      <c r="A23" s="198">
        <v>104</v>
      </c>
      <c r="B23" s="198" t="s">
        <v>35</v>
      </c>
      <c r="C23" s="118" t="s">
        <v>38</v>
      </c>
      <c r="D23" s="183" t="s">
        <v>129</v>
      </c>
      <c r="E23" s="130">
        <v>42653</v>
      </c>
      <c r="F23" s="130">
        <v>42933</v>
      </c>
      <c r="G23" s="131">
        <v>42.142857142857146</v>
      </c>
      <c r="H23" s="199">
        <v>2.5411764705882356</v>
      </c>
    </row>
    <row r="24" spans="1:8" ht="17" x14ac:dyDescent="0.2">
      <c r="A24" s="198">
        <v>169</v>
      </c>
      <c r="B24" s="198" t="s">
        <v>35</v>
      </c>
      <c r="C24" s="118" t="s">
        <v>38</v>
      </c>
      <c r="D24" s="183" t="s">
        <v>129</v>
      </c>
      <c r="E24" s="130">
        <v>42710</v>
      </c>
      <c r="F24" s="130">
        <v>42990</v>
      </c>
      <c r="G24" s="131">
        <v>34</v>
      </c>
      <c r="H24" s="199">
        <v>1.8818181818181818</v>
      </c>
    </row>
    <row r="25" spans="1:8" ht="17" x14ac:dyDescent="0.2">
      <c r="A25" s="198">
        <v>171</v>
      </c>
      <c r="B25" s="198" t="s">
        <v>35</v>
      </c>
      <c r="C25" s="118" t="s">
        <v>38</v>
      </c>
      <c r="D25" s="183" t="s">
        <v>129</v>
      </c>
      <c r="E25" s="130">
        <v>42710</v>
      </c>
      <c r="F25" s="130">
        <v>42990</v>
      </c>
      <c r="G25" s="131">
        <v>34</v>
      </c>
      <c r="H25" s="199">
        <v>2.7831325301204819</v>
      </c>
    </row>
  </sheetData>
  <mergeCells count="12">
    <mergeCell ref="C11:D11"/>
    <mergeCell ref="C12:D12"/>
    <mergeCell ref="C2:D2"/>
    <mergeCell ref="C3:D3"/>
    <mergeCell ref="C4:D4"/>
    <mergeCell ref="C5:D5"/>
    <mergeCell ref="C6:D6"/>
    <mergeCell ref="A1:I1"/>
    <mergeCell ref="C7:D7"/>
    <mergeCell ref="C8:D8"/>
    <mergeCell ref="C9:D9"/>
    <mergeCell ref="C10:D1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22"/>
  <sheetViews>
    <sheetView workbookViewId="0">
      <selection sqref="A1:O1"/>
    </sheetView>
  </sheetViews>
  <sheetFormatPr baseColWidth="10" defaultRowHeight="15" x14ac:dyDescent="0.2"/>
  <cols>
    <col min="2" max="2" width="37" customWidth="1"/>
  </cols>
  <sheetData>
    <row r="1" spans="1:15" x14ac:dyDescent="0.2">
      <c r="A1" s="337" t="s">
        <v>191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1:15" ht="16" thickBot="1" x14ac:dyDescent="0.25">
      <c r="A2" s="176" t="s">
        <v>153</v>
      </c>
      <c r="B2" s="176" t="s">
        <v>154</v>
      </c>
      <c r="C2" s="176" t="s">
        <v>155</v>
      </c>
      <c r="D2" s="98" t="s">
        <v>122</v>
      </c>
      <c r="E2" s="43" t="s">
        <v>28</v>
      </c>
      <c r="F2" s="43" t="s">
        <v>31</v>
      </c>
      <c r="G2" s="43" t="s">
        <v>29</v>
      </c>
    </row>
    <row r="3" spans="1:15" x14ac:dyDescent="0.2">
      <c r="A3" s="178" t="s">
        <v>156</v>
      </c>
      <c r="B3" s="178" t="s">
        <v>157</v>
      </c>
      <c r="C3" s="178">
        <v>9.9600000000000009</v>
      </c>
      <c r="D3" s="184">
        <v>1.0593490746649601</v>
      </c>
      <c r="E3" s="32">
        <f>AVERAGE(C3:C7)</f>
        <v>9.4019999999999992</v>
      </c>
      <c r="F3" s="32">
        <f>STDEV(C3:C7)/SQRT(G3)</f>
        <v>0.20950894968950629</v>
      </c>
      <c r="G3" s="3">
        <f>COUNTA(C3:C7)</f>
        <v>5</v>
      </c>
    </row>
    <row r="4" spans="1:15" x14ac:dyDescent="0.2">
      <c r="A4" s="177" t="s">
        <v>158</v>
      </c>
      <c r="B4" s="177" t="s">
        <v>159</v>
      </c>
      <c r="C4" s="177">
        <v>9</v>
      </c>
      <c r="D4" s="182">
        <v>0.95724313975749853</v>
      </c>
      <c r="E4" s="32"/>
      <c r="F4" s="32"/>
      <c r="G4" s="3"/>
    </row>
    <row r="5" spans="1:15" x14ac:dyDescent="0.2">
      <c r="A5" s="177" t="s">
        <v>160</v>
      </c>
      <c r="B5" s="177" t="s">
        <v>161</v>
      </c>
      <c r="C5" s="177">
        <v>9.43</v>
      </c>
      <c r="D5" s="182">
        <v>1.0029780897681344</v>
      </c>
      <c r="E5" s="32"/>
      <c r="F5" s="32"/>
      <c r="G5" s="3"/>
    </row>
    <row r="6" spans="1:15" x14ac:dyDescent="0.2">
      <c r="A6" s="177" t="s">
        <v>162</v>
      </c>
      <c r="B6" s="177" t="s">
        <v>163</v>
      </c>
      <c r="C6" s="177">
        <v>8.8699999999999992</v>
      </c>
      <c r="D6" s="182">
        <v>0.94341629440544561</v>
      </c>
      <c r="E6" s="32"/>
      <c r="F6" s="32"/>
      <c r="G6" s="3"/>
    </row>
    <row r="7" spans="1:15" x14ac:dyDescent="0.2">
      <c r="A7" s="177" t="s">
        <v>164</v>
      </c>
      <c r="B7" s="177" t="s">
        <v>165</v>
      </c>
      <c r="C7" s="177">
        <v>9.75</v>
      </c>
      <c r="D7" s="182">
        <v>1.0370134014039567</v>
      </c>
      <c r="E7" s="32"/>
      <c r="F7" s="32"/>
      <c r="G7" s="3"/>
    </row>
    <row r="8" spans="1:15" x14ac:dyDescent="0.2">
      <c r="A8" s="3"/>
      <c r="B8" s="3"/>
      <c r="C8" s="3"/>
      <c r="D8" s="31"/>
      <c r="E8" s="32"/>
      <c r="F8" s="32"/>
      <c r="G8" s="3"/>
    </row>
    <row r="9" spans="1:15" x14ac:dyDescent="0.2">
      <c r="A9" s="177" t="s">
        <v>166</v>
      </c>
      <c r="B9" s="177" t="s">
        <v>167</v>
      </c>
      <c r="C9" s="177">
        <v>9.91</v>
      </c>
      <c r="D9" s="182">
        <v>1.0540310572218679</v>
      </c>
      <c r="E9" s="32">
        <f>AVERAGE(C9:C20)</f>
        <v>10.013333333333334</v>
      </c>
      <c r="F9" s="32">
        <f>STDEV(C9:C20)/SQRT(G9)</f>
        <v>0.11358706001134194</v>
      </c>
      <c r="G9" s="3">
        <f>COUNTA(C9:C20)</f>
        <v>12</v>
      </c>
      <c r="I9" s="121"/>
    </row>
    <row r="10" spans="1:15" x14ac:dyDescent="0.2">
      <c r="A10" s="177" t="s">
        <v>168</v>
      </c>
      <c r="B10" s="177" t="s">
        <v>169</v>
      </c>
      <c r="C10" s="177">
        <v>9.9700000000000006</v>
      </c>
      <c r="D10" s="182">
        <v>1.0604126781535845</v>
      </c>
      <c r="E10" s="32"/>
      <c r="F10" s="32"/>
      <c r="G10" s="3"/>
    </row>
    <row r="11" spans="1:15" x14ac:dyDescent="0.2">
      <c r="A11" s="177" t="s">
        <v>170</v>
      </c>
      <c r="B11" s="177" t="s">
        <v>171</v>
      </c>
      <c r="C11" s="177">
        <v>10.45</v>
      </c>
      <c r="D11" s="182">
        <v>1.1114656456073175</v>
      </c>
      <c r="E11" s="3"/>
      <c r="F11" s="3"/>
      <c r="G11" s="3"/>
    </row>
    <row r="12" spans="1:15" x14ac:dyDescent="0.2">
      <c r="A12" s="177" t="s">
        <v>172</v>
      </c>
      <c r="B12" s="177" t="s">
        <v>173</v>
      </c>
      <c r="C12" s="177">
        <v>10.38</v>
      </c>
      <c r="D12" s="182">
        <v>1.1040204211869817</v>
      </c>
      <c r="E12" s="3"/>
      <c r="F12" s="3"/>
      <c r="G12" s="3"/>
    </row>
    <row r="13" spans="1:15" x14ac:dyDescent="0.2">
      <c r="A13" s="177" t="s">
        <v>174</v>
      </c>
      <c r="B13" s="177" t="s">
        <v>175</v>
      </c>
      <c r="C13" s="177">
        <v>9.4700000000000006</v>
      </c>
      <c r="D13" s="182">
        <v>1.0072325037226124</v>
      </c>
    </row>
    <row r="14" spans="1:15" x14ac:dyDescent="0.2">
      <c r="A14" s="177" t="s">
        <v>176</v>
      </c>
      <c r="B14" s="177" t="s">
        <v>177</v>
      </c>
      <c r="C14" s="177">
        <v>9.9499999999999993</v>
      </c>
      <c r="D14" s="182">
        <v>1.0582854711763454</v>
      </c>
    </row>
    <row r="15" spans="1:15" x14ac:dyDescent="0.2">
      <c r="A15" s="177" t="s">
        <v>178</v>
      </c>
      <c r="B15" s="177" t="s">
        <v>179</v>
      </c>
      <c r="C15" s="177">
        <v>10.11</v>
      </c>
      <c r="D15" s="182">
        <v>1.0753031269942566</v>
      </c>
    </row>
    <row r="16" spans="1:15" x14ac:dyDescent="0.2">
      <c r="A16" s="177" t="s">
        <v>180</v>
      </c>
      <c r="B16" s="177" t="s">
        <v>181</v>
      </c>
      <c r="C16" s="177">
        <v>9.42</v>
      </c>
      <c r="D16" s="182">
        <v>1.0019144862795151</v>
      </c>
    </row>
    <row r="17" spans="1:4" x14ac:dyDescent="0.2">
      <c r="A17" s="177" t="s">
        <v>182</v>
      </c>
      <c r="B17" s="177" t="s">
        <v>183</v>
      </c>
      <c r="C17" s="177">
        <v>9.81</v>
      </c>
      <c r="D17" s="182">
        <v>1.0433950223356734</v>
      </c>
    </row>
    <row r="18" spans="1:4" x14ac:dyDescent="0.2">
      <c r="A18" s="177" t="s">
        <v>184</v>
      </c>
      <c r="B18" s="177" t="s">
        <v>185</v>
      </c>
      <c r="C18" s="177">
        <v>10.82</v>
      </c>
      <c r="D18" s="182">
        <v>1.1508189746862372</v>
      </c>
    </row>
    <row r="19" spans="1:4" x14ac:dyDescent="0.2">
      <c r="A19" s="177" t="s">
        <v>186</v>
      </c>
      <c r="B19" s="177" t="s">
        <v>187</v>
      </c>
      <c r="C19" s="177">
        <v>9.92</v>
      </c>
      <c r="D19" s="182">
        <v>1.0550946607104872</v>
      </c>
    </row>
    <row r="20" spans="1:4" x14ac:dyDescent="0.2">
      <c r="A20" s="177" t="s">
        <v>188</v>
      </c>
      <c r="B20" s="177" t="s">
        <v>189</v>
      </c>
      <c r="C20" s="177">
        <v>9.9499999999999993</v>
      </c>
      <c r="D20" s="182">
        <v>1.0582854711763454</v>
      </c>
    </row>
    <row r="22" spans="1:4" x14ac:dyDescent="0.2">
      <c r="A22" t="s">
        <v>190</v>
      </c>
    </row>
  </sheetData>
  <mergeCells count="1">
    <mergeCell ref="A1:O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9"/>
  <sheetViews>
    <sheetView workbookViewId="0"/>
  </sheetViews>
  <sheetFormatPr baseColWidth="10" defaultRowHeight="15" x14ac:dyDescent="0.2"/>
  <cols>
    <col min="1" max="1" width="13.1640625" customWidth="1"/>
    <col min="2" max="2" width="14.33203125" customWidth="1"/>
    <col min="3" max="4" width="12.83203125" customWidth="1"/>
  </cols>
  <sheetData>
    <row r="1" spans="1:7" x14ac:dyDescent="0.2">
      <c r="A1" s="42" t="s">
        <v>244</v>
      </c>
    </row>
    <row r="2" spans="1:7" ht="16" thickBot="1" x14ac:dyDescent="0.25">
      <c r="A2" s="176" t="s">
        <v>153</v>
      </c>
      <c r="B2" s="176" t="s">
        <v>154</v>
      </c>
      <c r="C2" s="176" t="s">
        <v>155</v>
      </c>
      <c r="D2" s="176" t="s">
        <v>122</v>
      </c>
      <c r="E2" s="201" t="s">
        <v>28</v>
      </c>
      <c r="F2" s="201" t="s">
        <v>31</v>
      </c>
      <c r="G2" s="201" t="s">
        <v>29</v>
      </c>
    </row>
    <row r="3" spans="1:7" x14ac:dyDescent="0.2">
      <c r="A3" s="203" t="s">
        <v>192</v>
      </c>
      <c r="B3" s="203" t="s">
        <v>193</v>
      </c>
      <c r="C3" s="203">
        <v>1163.5999999999999</v>
      </c>
      <c r="D3" s="184">
        <v>0.91315027427468265</v>
      </c>
      <c r="E3" s="31">
        <f>AVERAGE(C3:C12)</f>
        <v>1274.27</v>
      </c>
      <c r="F3" s="31">
        <f>STDEV(C3:C12)/SQRT(G3)</f>
        <v>110.95532339139434</v>
      </c>
      <c r="G3" s="3">
        <f>COUNTA(C3:C12)</f>
        <v>10</v>
      </c>
    </row>
    <row r="4" spans="1:7" x14ac:dyDescent="0.2">
      <c r="A4" s="202" t="s">
        <v>194</v>
      </c>
      <c r="B4" s="202" t="s">
        <v>195</v>
      </c>
      <c r="C4" s="202">
        <v>1159.3</v>
      </c>
      <c r="D4" s="182">
        <v>0.90977579319924351</v>
      </c>
      <c r="E4" s="3"/>
    </row>
    <row r="5" spans="1:7" x14ac:dyDescent="0.2">
      <c r="A5" s="202" t="s">
        <v>196</v>
      </c>
      <c r="B5" s="202" t="s">
        <v>197</v>
      </c>
      <c r="C5" s="202">
        <v>911</v>
      </c>
      <c r="D5" s="182">
        <v>0.71491913016864561</v>
      </c>
      <c r="E5" s="3"/>
    </row>
    <row r="6" spans="1:7" x14ac:dyDescent="0.2">
      <c r="A6" s="202" t="s">
        <v>198</v>
      </c>
      <c r="B6" s="202" t="s">
        <v>199</v>
      </c>
      <c r="C6" s="202">
        <v>1905.6</v>
      </c>
      <c r="D6" s="182">
        <v>1.495444450548157</v>
      </c>
      <c r="E6" s="3"/>
    </row>
    <row r="7" spans="1:7" x14ac:dyDescent="0.2">
      <c r="A7" s="202" t="s">
        <v>200</v>
      </c>
      <c r="B7" s="202" t="s">
        <v>201</v>
      </c>
      <c r="C7" s="202">
        <v>1307.8</v>
      </c>
      <c r="D7" s="182">
        <v>1.0263131047580183</v>
      </c>
      <c r="E7" s="3"/>
    </row>
    <row r="8" spans="1:7" x14ac:dyDescent="0.2">
      <c r="A8" s="202" t="s">
        <v>202</v>
      </c>
      <c r="B8" s="202" t="s">
        <v>203</v>
      </c>
      <c r="C8" s="202">
        <v>847.7</v>
      </c>
      <c r="D8" s="182">
        <v>0.66524362968601636</v>
      </c>
      <c r="E8" s="3"/>
    </row>
    <row r="9" spans="1:7" x14ac:dyDescent="0.2">
      <c r="A9" s="202" t="s">
        <v>204</v>
      </c>
      <c r="B9" s="202" t="s">
        <v>205</v>
      </c>
      <c r="C9" s="202">
        <v>882.5</v>
      </c>
      <c r="D9" s="182">
        <v>0.69255338350585038</v>
      </c>
      <c r="E9" s="3"/>
    </row>
    <row r="10" spans="1:7" x14ac:dyDescent="0.2">
      <c r="A10" s="202" t="s">
        <v>206</v>
      </c>
      <c r="B10" s="202" t="s">
        <v>207</v>
      </c>
      <c r="C10" s="202">
        <v>1543.4</v>
      </c>
      <c r="D10" s="182">
        <v>1.2112032771704584</v>
      </c>
      <c r="E10" s="3"/>
    </row>
    <row r="11" spans="1:7" x14ac:dyDescent="0.2">
      <c r="A11" s="202" t="s">
        <v>208</v>
      </c>
      <c r="B11" s="202" t="s">
        <v>209</v>
      </c>
      <c r="C11" s="202">
        <v>1635.4</v>
      </c>
      <c r="D11" s="182">
        <v>1.2834014769240429</v>
      </c>
      <c r="E11" s="3"/>
    </row>
    <row r="12" spans="1:7" x14ac:dyDescent="0.2">
      <c r="A12" s="202" t="s">
        <v>210</v>
      </c>
      <c r="B12" s="202" t="s">
        <v>211</v>
      </c>
      <c r="C12" s="202">
        <v>1386.4</v>
      </c>
      <c r="D12" s="182">
        <v>1.087995479764885</v>
      </c>
      <c r="E12" s="3"/>
    </row>
    <row r="13" spans="1:7" x14ac:dyDescent="0.2">
      <c r="D13" s="31"/>
      <c r="E13" s="3"/>
    </row>
    <row r="14" spans="1:7" x14ac:dyDescent="0.2">
      <c r="A14" s="202" t="s">
        <v>212</v>
      </c>
      <c r="B14" s="202" t="s">
        <v>213</v>
      </c>
      <c r="C14" s="202">
        <v>1345.5</v>
      </c>
      <c r="D14" s="182">
        <v>1.055898671396172</v>
      </c>
      <c r="E14" s="31">
        <f>AVERAGE(C14:C29)</f>
        <v>1630.7</v>
      </c>
      <c r="F14" s="31">
        <f>STDEV(C14:C29)/SQRT(G14)</f>
        <v>61.154477895462819</v>
      </c>
      <c r="G14" s="3">
        <f>COUNTA(C14:C29)</f>
        <v>16</v>
      </c>
    </row>
    <row r="15" spans="1:7" x14ac:dyDescent="0.2">
      <c r="A15" s="202" t="s">
        <v>214</v>
      </c>
      <c r="B15" s="202" t="s">
        <v>215</v>
      </c>
      <c r="C15" s="202">
        <v>1325.3</v>
      </c>
      <c r="D15" s="182">
        <v>1.0400464579720152</v>
      </c>
      <c r="E15" s="3"/>
      <c r="F15" s="3"/>
      <c r="G15" s="3"/>
    </row>
    <row r="16" spans="1:7" x14ac:dyDescent="0.2">
      <c r="A16" s="202" t="s">
        <v>216</v>
      </c>
      <c r="B16" s="202" t="s">
        <v>217</v>
      </c>
      <c r="C16" s="202">
        <v>1594</v>
      </c>
      <c r="D16" s="182">
        <v>1.2509122870349298</v>
      </c>
      <c r="E16" s="3"/>
    </row>
    <row r="17" spans="1:5" x14ac:dyDescent="0.2">
      <c r="A17" s="202" t="s">
        <v>218</v>
      </c>
      <c r="B17" s="202" t="s">
        <v>219</v>
      </c>
      <c r="C17" s="202">
        <v>1538.8</v>
      </c>
      <c r="D17" s="182">
        <v>1.2075933671827792</v>
      </c>
      <c r="E17" s="3"/>
    </row>
    <row r="18" spans="1:5" x14ac:dyDescent="0.2">
      <c r="A18" s="202" t="s">
        <v>220</v>
      </c>
      <c r="B18" s="202" t="s">
        <v>221</v>
      </c>
      <c r="C18" s="202">
        <v>1977</v>
      </c>
      <c r="D18" s="182">
        <v>1.5514765316612649</v>
      </c>
      <c r="E18" s="3"/>
    </row>
    <row r="19" spans="1:5" x14ac:dyDescent="0.2">
      <c r="A19" s="202" t="s">
        <v>222</v>
      </c>
      <c r="B19" s="202" t="s">
        <v>223</v>
      </c>
      <c r="C19" s="202">
        <v>1769.9</v>
      </c>
      <c r="D19" s="182">
        <v>1.3889521059116201</v>
      </c>
      <c r="E19" s="3"/>
    </row>
    <row r="20" spans="1:5" x14ac:dyDescent="0.2">
      <c r="A20" s="202" t="s">
        <v>224</v>
      </c>
      <c r="B20" s="202" t="s">
        <v>225</v>
      </c>
      <c r="C20" s="202">
        <v>1594.4</v>
      </c>
      <c r="D20" s="182">
        <v>1.2512261922512498</v>
      </c>
    </row>
    <row r="21" spans="1:5" x14ac:dyDescent="0.2">
      <c r="A21" s="202" t="s">
        <v>226</v>
      </c>
      <c r="B21" s="202" t="s">
        <v>227</v>
      </c>
      <c r="C21" s="202">
        <v>1725.8</v>
      </c>
      <c r="D21" s="182">
        <v>1.3543440558123474</v>
      </c>
    </row>
    <row r="22" spans="1:5" x14ac:dyDescent="0.2">
      <c r="A22" s="202" t="s">
        <v>228</v>
      </c>
      <c r="B22" s="202" t="s">
        <v>229</v>
      </c>
      <c r="C22" s="202">
        <v>1520.9</v>
      </c>
      <c r="D22" s="182">
        <v>1.1935461087524624</v>
      </c>
    </row>
    <row r="23" spans="1:5" x14ac:dyDescent="0.2">
      <c r="A23" s="202" t="s">
        <v>230</v>
      </c>
      <c r="B23" s="202" t="s">
        <v>231</v>
      </c>
      <c r="C23" s="202">
        <v>1591.8</v>
      </c>
      <c r="D23" s="182">
        <v>1.2491858083451701</v>
      </c>
    </row>
    <row r="24" spans="1:5" x14ac:dyDescent="0.2">
      <c r="A24" s="202" t="s">
        <v>232</v>
      </c>
      <c r="B24" s="202" t="s">
        <v>233</v>
      </c>
      <c r="C24" s="202">
        <v>1898.4</v>
      </c>
      <c r="D24" s="182">
        <v>1.4897941566543984</v>
      </c>
    </row>
    <row r="25" spans="1:5" x14ac:dyDescent="0.2">
      <c r="A25" s="202" t="s">
        <v>234</v>
      </c>
      <c r="B25" s="202" t="s">
        <v>235</v>
      </c>
      <c r="C25" s="202">
        <v>1824</v>
      </c>
      <c r="D25" s="182">
        <v>1.4314077864188908</v>
      </c>
    </row>
    <row r="26" spans="1:5" x14ac:dyDescent="0.2">
      <c r="A26" s="202" t="s">
        <v>236</v>
      </c>
      <c r="B26" s="202" t="s">
        <v>237</v>
      </c>
      <c r="C26" s="202">
        <v>1628</v>
      </c>
      <c r="D26" s="182">
        <v>1.2775942304221242</v>
      </c>
    </row>
    <row r="27" spans="1:5" x14ac:dyDescent="0.2">
      <c r="A27" s="202" t="s">
        <v>238</v>
      </c>
      <c r="B27" s="202" t="s">
        <v>239</v>
      </c>
      <c r="C27" s="202">
        <v>1303.2</v>
      </c>
      <c r="D27" s="182">
        <v>1.0227031947703391</v>
      </c>
    </row>
    <row r="28" spans="1:5" x14ac:dyDescent="0.2">
      <c r="A28" s="202" t="s">
        <v>240</v>
      </c>
      <c r="B28" s="202" t="s">
        <v>241</v>
      </c>
      <c r="C28" s="202">
        <v>2124</v>
      </c>
      <c r="D28" s="182">
        <v>1.6668366986588399</v>
      </c>
    </row>
    <row r="29" spans="1:5" x14ac:dyDescent="0.2">
      <c r="A29" s="202" t="s">
        <v>242</v>
      </c>
      <c r="B29" s="202" t="s">
        <v>243</v>
      </c>
      <c r="C29" s="202">
        <v>1330.2</v>
      </c>
      <c r="D29" s="182">
        <v>1.0438917968719346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2"/>
  <sheetViews>
    <sheetView workbookViewId="0">
      <selection activeCell="H32" sqref="H32"/>
    </sheetView>
  </sheetViews>
  <sheetFormatPr baseColWidth="10" defaultRowHeight="15" x14ac:dyDescent="0.2"/>
  <cols>
    <col min="3" max="3" width="13.6640625" customWidth="1"/>
    <col min="4" max="4" width="15.5" customWidth="1"/>
    <col min="5" max="5" width="14.33203125" customWidth="1"/>
    <col min="7" max="7" width="15.1640625" customWidth="1"/>
    <col min="8" max="8" width="23.33203125" customWidth="1"/>
  </cols>
  <sheetData>
    <row r="1" spans="1:11" ht="17" x14ac:dyDescent="0.2">
      <c r="A1" s="338" t="s">
        <v>248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1" ht="17" thickBot="1" x14ac:dyDescent="0.25">
      <c r="A2" s="211" t="s">
        <v>1</v>
      </c>
      <c r="B2" s="211" t="s">
        <v>2</v>
      </c>
      <c r="C2" s="211" t="s">
        <v>3</v>
      </c>
      <c r="D2" s="211" t="s">
        <v>4</v>
      </c>
      <c r="E2" s="211" t="s">
        <v>582</v>
      </c>
      <c r="F2" s="211" t="s">
        <v>245</v>
      </c>
      <c r="G2" s="211" t="s">
        <v>246</v>
      </c>
      <c r="H2" s="211" t="s">
        <v>247</v>
      </c>
      <c r="I2" s="171" t="s">
        <v>28</v>
      </c>
      <c r="J2" s="171" t="s">
        <v>31</v>
      </c>
      <c r="K2" s="171" t="s">
        <v>29</v>
      </c>
    </row>
    <row r="3" spans="1:11" ht="17" x14ac:dyDescent="0.2">
      <c r="A3" s="209">
        <v>985</v>
      </c>
      <c r="B3" s="209" t="s">
        <v>32</v>
      </c>
      <c r="C3" s="209" t="s">
        <v>0</v>
      </c>
      <c r="D3" s="30">
        <v>42343</v>
      </c>
      <c r="E3" s="30">
        <v>42563</v>
      </c>
      <c r="F3" s="210">
        <f>(E3-D3)/30</f>
        <v>7.333333333333333</v>
      </c>
      <c r="G3" s="184">
        <v>3.3810539141029547</v>
      </c>
      <c r="H3" s="184">
        <v>0.79195857447456608</v>
      </c>
      <c r="I3" s="31">
        <f>AVERAGE(H3:H5)</f>
        <v>0.67918911624299572</v>
      </c>
      <c r="J3" s="32">
        <f>STDEV(H3:H5)/SQRT(K3)</f>
        <v>5.78818698989257E-2</v>
      </c>
      <c r="K3" s="294">
        <f>COUNTA(H3:H5)</f>
        <v>3</v>
      </c>
    </row>
    <row r="4" spans="1:11" ht="17" x14ac:dyDescent="0.2">
      <c r="A4" s="204">
        <v>988</v>
      </c>
      <c r="B4" s="204" t="s">
        <v>32</v>
      </c>
      <c r="C4" s="204" t="s">
        <v>0</v>
      </c>
      <c r="D4" s="28">
        <v>42343</v>
      </c>
      <c r="E4" s="28">
        <v>42563</v>
      </c>
      <c r="F4" s="205">
        <f t="shared" ref="F4:F5" si="0">(E4-D4)/30</f>
        <v>7.333333333333333</v>
      </c>
      <c r="G4" s="182">
        <v>4.8262065516379096</v>
      </c>
      <c r="H4" s="182">
        <v>0.60015003750937723</v>
      </c>
    </row>
    <row r="5" spans="1:11" ht="17" x14ac:dyDescent="0.2">
      <c r="A5" s="204">
        <v>993</v>
      </c>
      <c r="B5" s="204" t="s">
        <v>32</v>
      </c>
      <c r="C5" s="204" t="s">
        <v>0</v>
      </c>
      <c r="D5" s="28">
        <v>42343</v>
      </c>
      <c r="E5" s="28">
        <v>42563</v>
      </c>
      <c r="F5" s="205">
        <f t="shared" si="0"/>
        <v>7.333333333333333</v>
      </c>
      <c r="G5" s="182">
        <v>5.2328261871830328</v>
      </c>
      <c r="H5" s="182">
        <v>0.64545873674504384</v>
      </c>
    </row>
    <row r="6" spans="1:11" ht="16" x14ac:dyDescent="0.2">
      <c r="A6" s="206"/>
      <c r="B6" s="206"/>
      <c r="C6" s="206"/>
      <c r="D6" s="206"/>
      <c r="E6" s="206"/>
      <c r="F6" s="207"/>
      <c r="G6" s="200"/>
      <c r="H6" s="208"/>
    </row>
    <row r="7" spans="1:11" ht="17" x14ac:dyDescent="0.2">
      <c r="A7" s="204">
        <v>944</v>
      </c>
      <c r="B7" s="204" t="s">
        <v>32</v>
      </c>
      <c r="C7" s="118" t="s">
        <v>38</v>
      </c>
      <c r="D7" s="28">
        <v>42356</v>
      </c>
      <c r="E7" s="28">
        <v>42563</v>
      </c>
      <c r="F7" s="205">
        <f>(E7-D7)/30</f>
        <v>6.9</v>
      </c>
      <c r="G7" s="122">
        <v>1.3788098693759072</v>
      </c>
      <c r="H7" s="182">
        <v>0.5079825834542816</v>
      </c>
      <c r="I7" s="31">
        <f>AVERAGE(H7:H9)</f>
        <v>0.48629885182842397</v>
      </c>
      <c r="J7" s="32">
        <f>STDEV(H7:H9)/SQRT(K7)</f>
        <v>1.4605920528977422E-2</v>
      </c>
      <c r="K7" s="294">
        <f>COUNTA(H7:H9)</f>
        <v>3</v>
      </c>
    </row>
    <row r="8" spans="1:11" ht="17" x14ac:dyDescent="0.2">
      <c r="A8" s="204">
        <v>954</v>
      </c>
      <c r="B8" s="204" t="s">
        <v>32</v>
      </c>
      <c r="C8" s="118" t="s">
        <v>38</v>
      </c>
      <c r="D8" s="28">
        <v>42358</v>
      </c>
      <c r="E8" s="28">
        <v>42563</v>
      </c>
      <c r="F8" s="205">
        <f t="shared" ref="F8:F9" si="1">(E8-D8)/30</f>
        <v>6.833333333333333</v>
      </c>
      <c r="G8" s="122">
        <v>0.13755158184319119</v>
      </c>
      <c r="H8" s="182">
        <v>0.45850527281063741</v>
      </c>
    </row>
    <row r="9" spans="1:11" ht="17" x14ac:dyDescent="0.2">
      <c r="A9" s="204">
        <v>955</v>
      </c>
      <c r="B9" s="204" t="s">
        <v>32</v>
      </c>
      <c r="C9" s="118" t="s">
        <v>38</v>
      </c>
      <c r="D9" s="28">
        <v>42358</v>
      </c>
      <c r="E9" s="28">
        <v>42563</v>
      </c>
      <c r="F9" s="205">
        <f t="shared" si="1"/>
        <v>6.833333333333333</v>
      </c>
      <c r="G9" s="122">
        <v>0.61551087402544113</v>
      </c>
      <c r="H9" s="182">
        <v>0.49240869922035291</v>
      </c>
    </row>
    <row r="10" spans="1:11" ht="16" x14ac:dyDescent="0.2">
      <c r="A10" s="206"/>
      <c r="B10" s="206"/>
      <c r="C10" s="206"/>
      <c r="D10" s="206"/>
      <c r="E10" s="206"/>
      <c r="F10" s="207"/>
      <c r="G10" s="200"/>
      <c r="H10" s="208"/>
    </row>
    <row r="11" spans="1:11" ht="17" x14ac:dyDescent="0.2">
      <c r="A11" s="204">
        <v>873</v>
      </c>
      <c r="B11" s="204" t="s">
        <v>32</v>
      </c>
      <c r="C11" s="118" t="s">
        <v>42</v>
      </c>
      <c r="D11" s="28">
        <v>42162</v>
      </c>
      <c r="E11" s="28">
        <v>42601</v>
      </c>
      <c r="F11" s="205">
        <f>(E11-D11)/30</f>
        <v>14.633333333333333</v>
      </c>
      <c r="G11" s="122">
        <v>4.8892100192678223</v>
      </c>
      <c r="H11" s="182">
        <v>0.60211946050096332</v>
      </c>
      <c r="I11" s="31">
        <f>AVERAGE(H11:H12)</f>
        <v>0.61021059587290538</v>
      </c>
      <c r="J11" s="32">
        <f>STDEV(H11:H12)/SQRT(K11)</f>
        <v>8.0911353719420598E-3</v>
      </c>
      <c r="K11" s="294">
        <f>COUNTA(H11:H12)</f>
        <v>2</v>
      </c>
    </row>
    <row r="12" spans="1:11" ht="17" x14ac:dyDescent="0.2">
      <c r="A12" s="204">
        <v>876</v>
      </c>
      <c r="B12" s="204" t="s">
        <v>32</v>
      </c>
      <c r="C12" s="118" t="s">
        <v>42</v>
      </c>
      <c r="D12" s="28">
        <v>42162</v>
      </c>
      <c r="E12" s="28">
        <v>42601</v>
      </c>
      <c r="F12" s="205">
        <f>(E12-D12)/30</f>
        <v>14.633333333333333</v>
      </c>
      <c r="G12" s="122">
        <v>4.1014014839241542</v>
      </c>
      <c r="H12" s="182">
        <v>0.61830173124484744</v>
      </c>
    </row>
  </sheetData>
  <mergeCells count="1">
    <mergeCell ref="A1:K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6"/>
  <sheetViews>
    <sheetView workbookViewId="0">
      <selection activeCell="H36" sqref="H36"/>
    </sheetView>
  </sheetViews>
  <sheetFormatPr baseColWidth="10" defaultRowHeight="15" x14ac:dyDescent="0.2"/>
  <cols>
    <col min="3" max="3" width="14.5" customWidth="1"/>
    <col min="4" max="4" width="14" customWidth="1"/>
    <col min="5" max="5" width="15.1640625" customWidth="1"/>
    <col min="7" max="7" width="37.5" customWidth="1"/>
  </cols>
  <sheetData>
    <row r="1" spans="1:14" ht="17" x14ac:dyDescent="0.2">
      <c r="A1" s="346" t="s">
        <v>249</v>
      </c>
      <c r="B1" s="346"/>
      <c r="C1" s="346"/>
      <c r="D1" s="346"/>
      <c r="E1" s="346"/>
      <c r="F1" s="346"/>
      <c r="G1" s="346"/>
      <c r="H1" s="74"/>
      <c r="I1" s="74"/>
    </row>
    <row r="2" spans="1:14" ht="17" thickBot="1" x14ac:dyDescent="0.25">
      <c r="A2" s="211" t="s">
        <v>1</v>
      </c>
      <c r="B2" s="211" t="s">
        <v>2</v>
      </c>
      <c r="C2" s="211" t="s">
        <v>3</v>
      </c>
      <c r="D2" s="211" t="s">
        <v>4</v>
      </c>
      <c r="E2" s="211" t="s">
        <v>582</v>
      </c>
      <c r="F2" s="211" t="s">
        <v>245</v>
      </c>
      <c r="G2" s="211" t="s">
        <v>588</v>
      </c>
      <c r="H2" s="171" t="s">
        <v>28</v>
      </c>
      <c r="I2" s="171" t="s">
        <v>31</v>
      </c>
      <c r="J2" s="171" t="s">
        <v>29</v>
      </c>
    </row>
    <row r="3" spans="1:14" ht="17" x14ac:dyDescent="0.2">
      <c r="A3" s="209">
        <v>985</v>
      </c>
      <c r="B3" s="209" t="s">
        <v>32</v>
      </c>
      <c r="C3" s="209" t="s">
        <v>0</v>
      </c>
      <c r="D3" s="30">
        <v>42343</v>
      </c>
      <c r="E3" s="30">
        <v>42563</v>
      </c>
      <c r="F3" s="210">
        <f>(E3-D3)/30</f>
        <v>7.333333333333333</v>
      </c>
      <c r="G3" s="214">
        <v>71.25</v>
      </c>
      <c r="H3" s="31">
        <f>AVERAGE(G3:G5)</f>
        <v>60.5</v>
      </c>
      <c r="I3" s="32">
        <f>STDEV(G3:G5)/SQRT(J3)</f>
        <v>5.9389252675322775</v>
      </c>
      <c r="J3" s="294">
        <f>COUNTA(G3:G5)</f>
        <v>3</v>
      </c>
    </row>
    <row r="4" spans="1:14" ht="17" x14ac:dyDescent="0.2">
      <c r="A4" s="204">
        <v>988</v>
      </c>
      <c r="B4" s="204" t="s">
        <v>32</v>
      </c>
      <c r="C4" s="204" t="s">
        <v>0</v>
      </c>
      <c r="D4" s="28">
        <v>42343</v>
      </c>
      <c r="E4" s="28">
        <v>42563</v>
      </c>
      <c r="F4" s="205">
        <f>(E4-D4)/30</f>
        <v>7.333333333333333</v>
      </c>
      <c r="G4" s="213">
        <v>59.5</v>
      </c>
    </row>
    <row r="5" spans="1:14" ht="17" x14ac:dyDescent="0.2">
      <c r="A5" s="204">
        <v>993</v>
      </c>
      <c r="B5" s="204" t="s">
        <v>32</v>
      </c>
      <c r="C5" s="204" t="s">
        <v>0</v>
      </c>
      <c r="D5" s="28">
        <v>42343</v>
      </c>
      <c r="E5" s="28">
        <v>42563</v>
      </c>
      <c r="F5" s="205">
        <f>(E5-D5)/30</f>
        <v>7.333333333333333</v>
      </c>
      <c r="G5" s="213">
        <v>50.75</v>
      </c>
    </row>
    <row r="6" spans="1:14" ht="16" x14ac:dyDescent="0.2">
      <c r="A6" s="206"/>
      <c r="B6" s="206"/>
      <c r="C6" s="206"/>
      <c r="D6" s="206"/>
      <c r="E6" s="206"/>
      <c r="F6" s="207"/>
      <c r="G6" s="3"/>
      <c r="K6" s="53"/>
      <c r="L6" s="53"/>
    </row>
    <row r="7" spans="1:14" ht="17" x14ac:dyDescent="0.2">
      <c r="A7" s="204">
        <v>944</v>
      </c>
      <c r="B7" s="204" t="s">
        <v>32</v>
      </c>
      <c r="C7" s="118" t="s">
        <v>38</v>
      </c>
      <c r="D7" s="28">
        <v>42356</v>
      </c>
      <c r="E7" s="28">
        <v>42563</v>
      </c>
      <c r="F7" s="205">
        <f>(E7-D7)/30</f>
        <v>6.9</v>
      </c>
      <c r="G7" s="213">
        <v>130.5</v>
      </c>
      <c r="H7" s="31">
        <f>AVERAGE(G7:G9)</f>
        <v>178.33333333333334</v>
      </c>
      <c r="I7" s="32">
        <f>STDEV(G7:G9)/SQRT(J7)</f>
        <v>26.749350978627099</v>
      </c>
      <c r="J7" s="294">
        <f>COUNTA(G7:G9)</f>
        <v>3</v>
      </c>
      <c r="K7" s="53"/>
      <c r="L7" s="53"/>
    </row>
    <row r="8" spans="1:14" ht="17" x14ac:dyDescent="0.2">
      <c r="A8" s="204">
        <v>954</v>
      </c>
      <c r="B8" s="204" t="s">
        <v>32</v>
      </c>
      <c r="C8" s="118" t="s">
        <v>38</v>
      </c>
      <c r="D8" s="28">
        <v>42358</v>
      </c>
      <c r="E8" s="28">
        <v>42563</v>
      </c>
      <c r="F8" s="205">
        <f>(E8-D8)/30</f>
        <v>6.833333333333333</v>
      </c>
      <c r="G8" s="213">
        <v>223</v>
      </c>
      <c r="K8" s="53"/>
      <c r="L8" s="53"/>
    </row>
    <row r="9" spans="1:14" ht="17" x14ac:dyDescent="0.2">
      <c r="A9" s="204">
        <v>955</v>
      </c>
      <c r="B9" s="204" t="s">
        <v>32</v>
      </c>
      <c r="C9" s="118" t="s">
        <v>38</v>
      </c>
      <c r="D9" s="28">
        <v>42358</v>
      </c>
      <c r="E9" s="28">
        <v>42563</v>
      </c>
      <c r="F9" s="205">
        <f>(E9-D9)/30</f>
        <v>6.833333333333333</v>
      </c>
      <c r="G9" s="213">
        <v>181.5</v>
      </c>
    </row>
    <row r="10" spans="1:14" ht="16" x14ac:dyDescent="0.2">
      <c r="A10" s="206"/>
      <c r="B10" s="206"/>
      <c r="C10" s="206"/>
      <c r="D10" s="206"/>
      <c r="E10" s="206"/>
      <c r="F10" s="207"/>
    </row>
    <row r="11" spans="1:14" ht="17" x14ac:dyDescent="0.2">
      <c r="A11" s="204">
        <v>873</v>
      </c>
      <c r="B11" s="204" t="s">
        <v>32</v>
      </c>
      <c r="C11" s="118" t="s">
        <v>42</v>
      </c>
      <c r="D11" s="28">
        <v>42162</v>
      </c>
      <c r="E11" s="28">
        <v>42601</v>
      </c>
      <c r="F11" s="205">
        <f>(E11-D11)/30</f>
        <v>14.633333333333333</v>
      </c>
      <c r="G11" s="213">
        <v>74.5</v>
      </c>
      <c r="H11" s="31">
        <f>AVERAGE(G11:G12)</f>
        <v>69.5</v>
      </c>
      <c r="I11" s="32">
        <f>STDEV(G11:G12)/SQRT(J11)</f>
        <v>5</v>
      </c>
      <c r="J11" s="294">
        <f>COUNTA(G11:G12)</f>
        <v>2</v>
      </c>
    </row>
    <row r="12" spans="1:14" ht="17" x14ac:dyDescent="0.2">
      <c r="A12" s="204">
        <v>876</v>
      </c>
      <c r="B12" s="204" t="s">
        <v>32</v>
      </c>
      <c r="C12" s="118" t="s">
        <v>42</v>
      </c>
      <c r="D12" s="28">
        <v>42162</v>
      </c>
      <c r="E12" s="28">
        <v>42601</v>
      </c>
      <c r="F12" s="205">
        <f>(E12-D12)/30</f>
        <v>14.633333333333333</v>
      </c>
      <c r="G12" s="213">
        <v>64.5</v>
      </c>
    </row>
    <row r="13" spans="1:14" x14ac:dyDescent="0.2">
      <c r="G13" s="53"/>
    </row>
    <row r="14" spans="1:14" x14ac:dyDescent="0.2">
      <c r="L14" s="53"/>
      <c r="M14" s="53"/>
      <c r="N14" s="53"/>
    </row>
    <row r="15" spans="1:14" x14ac:dyDescent="0.2">
      <c r="L15" s="53"/>
      <c r="M15" s="53"/>
      <c r="N15" s="53"/>
    </row>
    <row r="16" spans="1:14" x14ac:dyDescent="0.2">
      <c r="L16" s="53"/>
      <c r="M16" s="53"/>
      <c r="N16" s="53"/>
    </row>
  </sheetData>
  <mergeCells count="1">
    <mergeCell ref="A1:G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workbookViewId="0">
      <selection activeCell="K33" sqref="K33"/>
    </sheetView>
  </sheetViews>
  <sheetFormatPr baseColWidth="10" defaultRowHeight="15" x14ac:dyDescent="0.2"/>
  <cols>
    <col min="3" max="3" width="15.83203125" customWidth="1"/>
    <col min="4" max="4" width="15.33203125" customWidth="1"/>
    <col min="5" max="5" width="13.33203125" customWidth="1"/>
    <col min="7" max="7" width="28.1640625" customWidth="1"/>
  </cols>
  <sheetData>
    <row r="1" spans="1:10" ht="17" x14ac:dyDescent="0.2">
      <c r="A1" s="337" t="s">
        <v>250</v>
      </c>
      <c r="B1" s="337"/>
      <c r="C1" s="337"/>
      <c r="D1" s="337"/>
      <c r="E1" s="337"/>
      <c r="F1" s="337"/>
      <c r="G1" s="337"/>
    </row>
    <row r="2" spans="1:10" ht="17" thickBot="1" x14ac:dyDescent="0.25">
      <c r="A2" s="211" t="s">
        <v>1</v>
      </c>
      <c r="B2" s="211" t="s">
        <v>2</v>
      </c>
      <c r="C2" s="211" t="s">
        <v>3</v>
      </c>
      <c r="D2" s="211" t="s">
        <v>4</v>
      </c>
      <c r="E2" s="211" t="s">
        <v>582</v>
      </c>
      <c r="F2" s="211" t="s">
        <v>245</v>
      </c>
      <c r="G2" s="211" t="s">
        <v>251</v>
      </c>
      <c r="H2" s="171" t="s">
        <v>28</v>
      </c>
      <c r="I2" s="171" t="s">
        <v>31</v>
      </c>
      <c r="J2" s="171" t="s">
        <v>29</v>
      </c>
    </row>
    <row r="3" spans="1:10" ht="17" x14ac:dyDescent="0.2">
      <c r="A3" s="209">
        <v>985</v>
      </c>
      <c r="B3" s="209" t="s">
        <v>32</v>
      </c>
      <c r="C3" s="209" t="s">
        <v>0</v>
      </c>
      <c r="D3" s="30">
        <v>42343</v>
      </c>
      <c r="E3" s="30">
        <v>42563</v>
      </c>
      <c r="F3" s="210">
        <f>(E3-D3)/30</f>
        <v>7.333333333333333</v>
      </c>
      <c r="G3" s="214">
        <v>63.02</v>
      </c>
      <c r="H3" s="31">
        <f>AVERAGE(G3:G5)</f>
        <v>67.226666666666674</v>
      </c>
      <c r="I3" s="32">
        <f>STDEV(G3:G5)/SQRT(J3)</f>
        <v>4.2316912825856168</v>
      </c>
      <c r="J3" s="294">
        <f>COUNTA(G3:G5)</f>
        <v>3</v>
      </c>
    </row>
    <row r="4" spans="1:10" ht="17" x14ac:dyDescent="0.2">
      <c r="A4" s="204">
        <v>988</v>
      </c>
      <c r="B4" s="204" t="s">
        <v>32</v>
      </c>
      <c r="C4" s="204" t="s">
        <v>0</v>
      </c>
      <c r="D4" s="28">
        <v>42343</v>
      </c>
      <c r="E4" s="28">
        <v>42563</v>
      </c>
      <c r="F4" s="205">
        <f>(E4-D4)/30</f>
        <v>7.333333333333333</v>
      </c>
      <c r="G4" s="213">
        <v>62.97</v>
      </c>
    </row>
    <row r="5" spans="1:10" ht="17" x14ac:dyDescent="0.2">
      <c r="A5" s="204">
        <v>993</v>
      </c>
      <c r="B5" s="204" t="s">
        <v>32</v>
      </c>
      <c r="C5" s="204" t="s">
        <v>0</v>
      </c>
      <c r="D5" s="28">
        <v>42343</v>
      </c>
      <c r="E5" s="28">
        <v>42563</v>
      </c>
      <c r="F5" s="205">
        <f>(E5-D5)/30</f>
        <v>7.333333333333333</v>
      </c>
      <c r="G5" s="213">
        <v>75.69</v>
      </c>
    </row>
    <row r="6" spans="1:10" ht="16" x14ac:dyDescent="0.2">
      <c r="A6" s="206"/>
      <c r="B6" s="206"/>
      <c r="C6" s="206"/>
      <c r="D6" s="206"/>
      <c r="E6" s="206"/>
      <c r="F6" s="207"/>
      <c r="G6" s="3"/>
    </row>
    <row r="7" spans="1:10" ht="17" x14ac:dyDescent="0.2">
      <c r="A7" s="204">
        <v>944</v>
      </c>
      <c r="B7" s="204" t="s">
        <v>32</v>
      </c>
      <c r="C7" s="118" t="s">
        <v>38</v>
      </c>
      <c r="D7" s="28">
        <v>42356</v>
      </c>
      <c r="E7" s="28">
        <v>42563</v>
      </c>
      <c r="F7" s="205">
        <f>(E7-D7)/30</f>
        <v>6.9</v>
      </c>
      <c r="G7" s="213">
        <v>44.29</v>
      </c>
      <c r="H7" s="31">
        <f>AVERAGE(G7:G9)</f>
        <v>34.06</v>
      </c>
      <c r="I7" s="32">
        <f>STDEV(G7:G9)/SQRT(J7)</f>
        <v>5.5577243544458019</v>
      </c>
      <c r="J7" s="294">
        <f>COUNTA(G7:G9)</f>
        <v>3</v>
      </c>
    </row>
    <row r="8" spans="1:10" ht="17" x14ac:dyDescent="0.2">
      <c r="A8" s="204">
        <v>954</v>
      </c>
      <c r="B8" s="204" t="s">
        <v>32</v>
      </c>
      <c r="C8" s="118" t="s">
        <v>38</v>
      </c>
      <c r="D8" s="28">
        <v>42358</v>
      </c>
      <c r="E8" s="28">
        <v>42563</v>
      </c>
      <c r="F8" s="205">
        <f>(E8-D8)/30</f>
        <v>6.833333333333333</v>
      </c>
      <c r="G8" s="213">
        <v>25.18</v>
      </c>
    </row>
    <row r="9" spans="1:10" ht="17" x14ac:dyDescent="0.2">
      <c r="A9" s="204">
        <v>955</v>
      </c>
      <c r="B9" s="204" t="s">
        <v>32</v>
      </c>
      <c r="C9" s="118" t="s">
        <v>38</v>
      </c>
      <c r="D9" s="28">
        <v>42358</v>
      </c>
      <c r="E9" s="28">
        <v>42563</v>
      </c>
      <c r="F9" s="205">
        <f>(E9-D9)/30</f>
        <v>6.833333333333333</v>
      </c>
      <c r="G9" s="213">
        <v>32.71</v>
      </c>
    </row>
    <row r="10" spans="1:10" ht="16" x14ac:dyDescent="0.2">
      <c r="A10" s="206"/>
      <c r="B10" s="206"/>
      <c r="C10" s="206"/>
      <c r="D10" s="206"/>
      <c r="E10" s="206"/>
      <c r="F10" s="207"/>
      <c r="G10" s="212"/>
    </row>
    <row r="11" spans="1:10" ht="17" x14ac:dyDescent="0.2">
      <c r="A11" s="204">
        <v>873</v>
      </c>
      <c r="B11" s="204" t="s">
        <v>32</v>
      </c>
      <c r="C11" s="118" t="s">
        <v>42</v>
      </c>
      <c r="D11" s="28">
        <v>42162</v>
      </c>
      <c r="E11" s="28">
        <v>42601</v>
      </c>
      <c r="F11" s="205">
        <f>(E11-D11)/30</f>
        <v>14.633333333333333</v>
      </c>
      <c r="G11" s="213">
        <v>62.79</v>
      </c>
      <c r="H11" s="31">
        <f>AVERAGE(G11:G12)</f>
        <v>66.819999999999993</v>
      </c>
      <c r="I11" s="32">
        <f>STDEV(G11:G12)/SQRT(J11)</f>
        <v>4.0299999999999976</v>
      </c>
      <c r="J11" s="294">
        <f>COUNTA(G11:G12)</f>
        <v>2</v>
      </c>
    </row>
    <row r="12" spans="1:10" ht="17" x14ac:dyDescent="0.2">
      <c r="A12" s="204">
        <v>876</v>
      </c>
      <c r="B12" s="204" t="s">
        <v>32</v>
      </c>
      <c r="C12" s="118" t="s">
        <v>42</v>
      </c>
      <c r="D12" s="28">
        <v>42162</v>
      </c>
      <c r="E12" s="28">
        <v>42601</v>
      </c>
      <c r="F12" s="205">
        <f>(E12-D12)/30</f>
        <v>14.633333333333333</v>
      </c>
      <c r="G12" s="213">
        <v>70.849999999999994</v>
      </c>
    </row>
  </sheetData>
  <mergeCells count="1">
    <mergeCell ref="A1:G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I33"/>
  <sheetViews>
    <sheetView workbookViewId="0">
      <selection activeCell="M32" sqref="M32"/>
    </sheetView>
  </sheetViews>
  <sheetFormatPr baseColWidth="10" defaultRowHeight="15" x14ac:dyDescent="0.2"/>
  <cols>
    <col min="3" max="3" width="17.5" customWidth="1"/>
    <col min="4" max="4" width="14.1640625" customWidth="1"/>
    <col min="5" max="5" width="14.33203125" customWidth="1"/>
    <col min="6" max="6" width="12" customWidth="1"/>
  </cols>
  <sheetData>
    <row r="1" spans="1:139" ht="17" x14ac:dyDescent="0.2">
      <c r="A1" s="342" t="s">
        <v>84</v>
      </c>
      <c r="B1" s="342"/>
      <c r="C1" s="342"/>
      <c r="D1" s="342"/>
      <c r="E1" s="342"/>
      <c r="F1" s="309"/>
      <c r="G1" s="65"/>
      <c r="H1" s="65"/>
    </row>
    <row r="2" spans="1:139" s="136" customFormat="1" ht="16" thickBot="1" x14ac:dyDescent="0.25">
      <c r="A2" s="134" t="s">
        <v>1</v>
      </c>
      <c r="B2" s="134" t="s">
        <v>2</v>
      </c>
      <c r="C2" s="134" t="s">
        <v>3</v>
      </c>
      <c r="D2" s="134" t="s">
        <v>4</v>
      </c>
      <c r="E2" s="135"/>
      <c r="F2" s="135">
        <v>5</v>
      </c>
      <c r="G2" s="135">
        <v>6</v>
      </c>
      <c r="H2" s="135">
        <v>7</v>
      </c>
      <c r="I2" s="135">
        <v>8</v>
      </c>
      <c r="J2" s="135">
        <v>9</v>
      </c>
      <c r="K2" s="135">
        <v>10</v>
      </c>
      <c r="L2" s="135">
        <v>11</v>
      </c>
      <c r="M2" s="135">
        <v>12</v>
      </c>
      <c r="N2" s="135">
        <v>13</v>
      </c>
      <c r="O2" s="135">
        <v>14</v>
      </c>
      <c r="P2" s="135">
        <v>15</v>
      </c>
      <c r="Q2" s="135">
        <v>16</v>
      </c>
      <c r="R2" s="135">
        <v>17</v>
      </c>
      <c r="S2" s="135">
        <v>18</v>
      </c>
      <c r="T2" s="135">
        <v>19</v>
      </c>
      <c r="U2" s="135">
        <v>20</v>
      </c>
      <c r="V2" s="135">
        <v>21</v>
      </c>
      <c r="W2" s="135">
        <v>22</v>
      </c>
      <c r="X2" s="135">
        <v>23</v>
      </c>
      <c r="Y2" s="135">
        <v>24</v>
      </c>
      <c r="Z2" s="135">
        <v>25</v>
      </c>
      <c r="AA2" s="135">
        <v>26</v>
      </c>
      <c r="AB2" s="135">
        <v>27</v>
      </c>
      <c r="AC2" s="135">
        <v>28</v>
      </c>
      <c r="AD2" s="135">
        <v>29</v>
      </c>
      <c r="AE2" s="135">
        <v>30</v>
      </c>
      <c r="AF2" s="135">
        <v>31</v>
      </c>
      <c r="AG2" s="135">
        <v>32</v>
      </c>
      <c r="AH2" s="135">
        <v>33</v>
      </c>
      <c r="AI2" s="135">
        <v>34</v>
      </c>
      <c r="AJ2" s="135">
        <v>35</v>
      </c>
      <c r="AK2" s="135">
        <v>36</v>
      </c>
      <c r="AL2" s="135">
        <v>37</v>
      </c>
      <c r="AM2" s="135">
        <v>38</v>
      </c>
      <c r="AN2" s="135">
        <v>39</v>
      </c>
      <c r="AO2" s="135">
        <v>40</v>
      </c>
      <c r="AP2" s="135">
        <v>41</v>
      </c>
      <c r="AQ2" s="135">
        <v>42</v>
      </c>
      <c r="AR2" s="135">
        <v>43</v>
      </c>
      <c r="AS2" s="135">
        <v>44</v>
      </c>
      <c r="AT2" s="135">
        <v>45</v>
      </c>
      <c r="AU2" s="135">
        <v>46</v>
      </c>
      <c r="AV2" s="135">
        <v>47</v>
      </c>
      <c r="AW2" s="135">
        <v>48</v>
      </c>
      <c r="AX2" s="135">
        <v>49</v>
      </c>
      <c r="AY2" s="135">
        <v>50</v>
      </c>
      <c r="AZ2" s="135">
        <v>51</v>
      </c>
      <c r="BA2" s="135">
        <v>52</v>
      </c>
      <c r="BB2" s="135">
        <v>53</v>
      </c>
      <c r="BC2" s="135">
        <v>54</v>
      </c>
      <c r="BD2" s="135">
        <v>55</v>
      </c>
      <c r="BE2" s="135">
        <v>56</v>
      </c>
      <c r="BF2" s="135">
        <v>57</v>
      </c>
      <c r="BG2" s="135">
        <v>58</v>
      </c>
      <c r="BH2" s="135">
        <v>59</v>
      </c>
      <c r="BI2" s="135">
        <v>60</v>
      </c>
      <c r="BJ2" s="135">
        <v>61</v>
      </c>
      <c r="BK2" s="135">
        <v>62</v>
      </c>
      <c r="BL2" s="135">
        <v>63</v>
      </c>
      <c r="BM2" s="135">
        <v>64</v>
      </c>
      <c r="BN2" s="135">
        <v>65</v>
      </c>
      <c r="BO2" s="135">
        <v>66</v>
      </c>
      <c r="BP2" s="135">
        <v>67</v>
      </c>
      <c r="BQ2" s="135">
        <v>68</v>
      </c>
      <c r="BR2" s="135">
        <v>69</v>
      </c>
      <c r="BS2" s="135">
        <v>70</v>
      </c>
      <c r="BT2" s="135">
        <v>71</v>
      </c>
      <c r="BU2" s="135">
        <v>72</v>
      </c>
      <c r="BV2" s="135">
        <v>73</v>
      </c>
      <c r="BW2" s="135">
        <v>74</v>
      </c>
      <c r="BX2" s="135">
        <v>75</v>
      </c>
      <c r="BY2" s="135">
        <v>76</v>
      </c>
      <c r="BZ2" s="135">
        <v>77</v>
      </c>
      <c r="CA2" s="135">
        <v>78</v>
      </c>
      <c r="CB2" s="135">
        <v>79</v>
      </c>
      <c r="CC2" s="135">
        <v>80</v>
      </c>
      <c r="CD2" s="135">
        <v>81</v>
      </c>
      <c r="CE2" s="135">
        <v>82</v>
      </c>
      <c r="CF2" s="135">
        <v>83</v>
      </c>
      <c r="CG2" s="135">
        <v>84</v>
      </c>
      <c r="CH2" s="135">
        <v>85</v>
      </c>
      <c r="CI2" s="135">
        <v>86</v>
      </c>
      <c r="CJ2" s="135">
        <v>87</v>
      </c>
      <c r="CK2" s="135">
        <v>88</v>
      </c>
      <c r="CL2" s="135">
        <v>89</v>
      </c>
      <c r="CM2" s="135">
        <v>90</v>
      </c>
      <c r="CN2" s="135">
        <v>91</v>
      </c>
      <c r="CO2" s="135">
        <v>92</v>
      </c>
      <c r="CP2" s="135">
        <v>93</v>
      </c>
      <c r="CQ2" s="135">
        <v>94</v>
      </c>
      <c r="CR2" s="135">
        <v>95</v>
      </c>
      <c r="CS2" s="135">
        <v>96</v>
      </c>
      <c r="CT2" s="135">
        <v>97</v>
      </c>
      <c r="CU2" s="135">
        <v>98</v>
      </c>
      <c r="CV2" s="135">
        <v>99</v>
      </c>
      <c r="CW2" s="135">
        <v>100</v>
      </c>
      <c r="CX2" s="135">
        <v>101</v>
      </c>
      <c r="CY2" s="135">
        <v>102</v>
      </c>
      <c r="CZ2" s="135">
        <v>103</v>
      </c>
      <c r="DA2" s="135">
        <v>104</v>
      </c>
      <c r="DB2" s="135">
        <v>105</v>
      </c>
      <c r="DC2" s="135">
        <v>106</v>
      </c>
      <c r="DD2" s="135">
        <v>107</v>
      </c>
      <c r="DE2" s="135">
        <v>108</v>
      </c>
      <c r="DF2" s="135">
        <v>109</v>
      </c>
      <c r="DG2" s="135">
        <v>110</v>
      </c>
      <c r="DH2" s="135">
        <v>111</v>
      </c>
      <c r="DI2" s="135">
        <v>112</v>
      </c>
      <c r="DJ2" s="135">
        <v>113</v>
      </c>
      <c r="DK2" s="135">
        <v>114</v>
      </c>
      <c r="DL2" s="135">
        <v>115</v>
      </c>
      <c r="DM2" s="135">
        <v>116</v>
      </c>
      <c r="DN2" s="135">
        <v>117</v>
      </c>
      <c r="DO2" s="135">
        <v>118</v>
      </c>
      <c r="DP2" s="135">
        <v>119</v>
      </c>
      <c r="DQ2" s="135">
        <v>120</v>
      </c>
      <c r="DR2" s="135">
        <v>121</v>
      </c>
      <c r="DS2" s="135">
        <v>122</v>
      </c>
      <c r="DT2" s="135">
        <v>123</v>
      </c>
      <c r="DU2" s="135">
        <v>124</v>
      </c>
      <c r="DV2" s="135">
        <v>125</v>
      </c>
      <c r="DW2" s="135">
        <v>126</v>
      </c>
      <c r="DX2" s="135">
        <v>127</v>
      </c>
      <c r="DY2" s="135">
        <v>128</v>
      </c>
      <c r="DZ2" s="135">
        <v>129</v>
      </c>
      <c r="EA2" s="135">
        <v>130</v>
      </c>
      <c r="EB2" s="135">
        <v>131</v>
      </c>
      <c r="EC2" s="135">
        <v>132</v>
      </c>
      <c r="ED2" s="135">
        <v>133</v>
      </c>
      <c r="EE2" s="135">
        <v>134</v>
      </c>
      <c r="EF2" s="135">
        <v>135</v>
      </c>
      <c r="EG2" s="135">
        <v>136</v>
      </c>
      <c r="EH2" s="135">
        <v>137</v>
      </c>
      <c r="EI2" s="135">
        <v>138</v>
      </c>
    </row>
    <row r="3" spans="1:139" x14ac:dyDescent="0.2">
      <c r="A3" s="61">
        <v>380</v>
      </c>
      <c r="B3" s="61" t="s">
        <v>32</v>
      </c>
      <c r="C3" s="61" t="s">
        <v>0</v>
      </c>
      <c r="D3" s="62">
        <v>41441</v>
      </c>
      <c r="E3" s="63"/>
      <c r="F3" s="64">
        <v>20.65</v>
      </c>
      <c r="G3" s="64">
        <v>23.02</v>
      </c>
      <c r="H3" s="64">
        <v>25.07</v>
      </c>
      <c r="I3" s="64">
        <v>25.97</v>
      </c>
      <c r="J3" s="64">
        <v>26.61</v>
      </c>
      <c r="K3" s="64">
        <v>30.08</v>
      </c>
      <c r="L3" s="64">
        <v>30.07</v>
      </c>
      <c r="M3" s="64">
        <v>31.21</v>
      </c>
      <c r="N3" s="64">
        <v>32.11</v>
      </c>
      <c r="O3" s="64">
        <v>32.340000000000003</v>
      </c>
      <c r="P3" s="64">
        <v>33.04</v>
      </c>
      <c r="Q3" s="64">
        <v>34.729999999999997</v>
      </c>
      <c r="R3" s="64">
        <v>32.729999999999997</v>
      </c>
      <c r="S3" s="64">
        <v>35.39</v>
      </c>
      <c r="T3" s="64">
        <v>34.840000000000003</v>
      </c>
      <c r="U3" s="64">
        <v>37.380000000000003</v>
      </c>
      <c r="V3" s="64">
        <v>37.299999999999997</v>
      </c>
      <c r="W3" s="64">
        <v>38.6</v>
      </c>
      <c r="X3" s="64">
        <v>28.88</v>
      </c>
      <c r="Y3" s="64">
        <v>39.26</v>
      </c>
      <c r="Z3" s="64">
        <v>38.299999999999997</v>
      </c>
      <c r="AA3" s="64">
        <v>40.06</v>
      </c>
      <c r="AB3" s="64">
        <v>39.1</v>
      </c>
      <c r="AC3" s="64">
        <v>39.96</v>
      </c>
      <c r="AD3" s="64">
        <v>40.97</v>
      </c>
      <c r="AE3" s="64">
        <v>42.47</v>
      </c>
      <c r="AF3" s="64">
        <v>41.74</v>
      </c>
      <c r="AG3" s="64">
        <v>42.52</v>
      </c>
      <c r="AH3" s="64">
        <v>41.66</v>
      </c>
      <c r="AI3" s="64">
        <v>42.09</v>
      </c>
      <c r="AJ3" s="64">
        <v>42.38</v>
      </c>
      <c r="AK3" s="64">
        <v>43.43</v>
      </c>
      <c r="AL3" s="64">
        <v>45.02</v>
      </c>
      <c r="AM3" s="64">
        <v>47.08</v>
      </c>
      <c r="AN3" s="64">
        <v>48.73</v>
      </c>
      <c r="AO3" s="64">
        <v>49.61</v>
      </c>
      <c r="AP3" s="64">
        <v>49.21</v>
      </c>
      <c r="AQ3" s="64">
        <v>49.95</v>
      </c>
      <c r="AR3" s="64">
        <v>50.46</v>
      </c>
      <c r="AS3" s="64">
        <v>50.66</v>
      </c>
      <c r="AT3" s="64">
        <v>49.89</v>
      </c>
      <c r="AU3" s="64">
        <v>50.7</v>
      </c>
      <c r="AV3" s="64">
        <v>50.46</v>
      </c>
      <c r="AW3" s="64">
        <v>49.97</v>
      </c>
      <c r="AX3" s="64">
        <v>49.32</v>
      </c>
      <c r="AY3" s="64">
        <v>50.01</v>
      </c>
      <c r="AZ3" s="64">
        <v>50.8</v>
      </c>
      <c r="BA3" s="64">
        <v>50.31</v>
      </c>
      <c r="BB3" s="64">
        <v>51.86</v>
      </c>
      <c r="BC3" s="64">
        <v>51.87</v>
      </c>
      <c r="BD3" s="64">
        <v>52.57</v>
      </c>
      <c r="BE3" s="64">
        <v>53.35</v>
      </c>
      <c r="BF3" s="64">
        <v>53.23</v>
      </c>
      <c r="BG3" s="64">
        <v>53.1</v>
      </c>
      <c r="BH3" s="64">
        <v>53.38</v>
      </c>
      <c r="BI3" s="64">
        <v>52.98</v>
      </c>
      <c r="BJ3" s="64">
        <v>53.25</v>
      </c>
      <c r="BK3" s="64">
        <v>53.88</v>
      </c>
      <c r="BL3" s="64"/>
      <c r="BM3" s="64">
        <v>53.98</v>
      </c>
      <c r="BN3" s="64">
        <v>54.24</v>
      </c>
      <c r="BO3" s="64">
        <v>53.49</v>
      </c>
      <c r="BP3" s="64">
        <v>52.84</v>
      </c>
      <c r="BQ3" s="64">
        <v>53</v>
      </c>
      <c r="BR3" s="64">
        <v>53.29</v>
      </c>
      <c r="BS3" s="64">
        <v>53.34</v>
      </c>
      <c r="BT3" s="64">
        <v>53.29</v>
      </c>
      <c r="BU3" s="64">
        <v>53.24</v>
      </c>
      <c r="BV3" s="64">
        <v>52.63</v>
      </c>
      <c r="BW3" s="64">
        <v>52.73</v>
      </c>
      <c r="BX3" s="64">
        <v>52.18</v>
      </c>
      <c r="BY3" s="64">
        <v>53</v>
      </c>
      <c r="BZ3" s="64">
        <v>51.77</v>
      </c>
      <c r="CA3" s="64">
        <v>49.34</v>
      </c>
      <c r="CB3" s="64">
        <v>49.41</v>
      </c>
      <c r="CC3" s="64">
        <v>47.73</v>
      </c>
      <c r="CD3" s="64">
        <v>47.32</v>
      </c>
      <c r="CE3" s="64">
        <v>46.69</v>
      </c>
      <c r="CF3" s="64">
        <v>45.66</v>
      </c>
      <c r="CG3" s="64">
        <v>43.92</v>
      </c>
      <c r="CH3" s="64">
        <v>43.5</v>
      </c>
      <c r="CI3" s="64">
        <v>43.39</v>
      </c>
      <c r="CJ3" s="64">
        <v>43.66</v>
      </c>
      <c r="CK3" s="64">
        <v>44.01</v>
      </c>
      <c r="CL3" s="64">
        <v>43.86</v>
      </c>
      <c r="CM3" s="64">
        <v>43.3</v>
      </c>
      <c r="CN3" s="64">
        <v>42.65</v>
      </c>
      <c r="CO3" s="64">
        <v>41.91</v>
      </c>
      <c r="CP3" s="64">
        <v>42.59</v>
      </c>
      <c r="CQ3" s="64">
        <v>40.54</v>
      </c>
      <c r="CR3" s="64">
        <v>40.03</v>
      </c>
      <c r="CS3" s="64">
        <v>40.270000000000003</v>
      </c>
      <c r="CT3" s="64">
        <v>38.4</v>
      </c>
      <c r="CU3" s="64">
        <v>39.85</v>
      </c>
      <c r="CV3" s="64">
        <v>38.61</v>
      </c>
      <c r="CW3" s="64">
        <v>37.369999999999997</v>
      </c>
      <c r="CX3" s="64">
        <v>36.72</v>
      </c>
      <c r="CY3" s="64">
        <v>36.479999999999997</v>
      </c>
      <c r="CZ3" s="64">
        <v>36.340000000000003</v>
      </c>
      <c r="DA3" s="64">
        <v>34.49</v>
      </c>
      <c r="DB3" s="64">
        <v>36.64</v>
      </c>
      <c r="DC3" s="64">
        <v>36.75</v>
      </c>
      <c r="DD3" s="64">
        <v>37.69</v>
      </c>
      <c r="DE3" s="64">
        <v>37.200000000000003</v>
      </c>
      <c r="DF3" s="64">
        <v>37.6</v>
      </c>
      <c r="DG3" s="64">
        <v>35.15</v>
      </c>
      <c r="DH3" s="64">
        <v>34.93</v>
      </c>
      <c r="DI3" s="64">
        <v>35.17</v>
      </c>
      <c r="DJ3" s="64">
        <v>36.01</v>
      </c>
      <c r="DK3" s="64">
        <v>35.74</v>
      </c>
      <c r="DL3" s="64">
        <v>34.549999999999997</v>
      </c>
      <c r="DM3" s="64">
        <v>35.17</v>
      </c>
      <c r="DN3" s="64">
        <v>34.17</v>
      </c>
      <c r="DO3" s="64">
        <v>33.5</v>
      </c>
      <c r="DP3" s="64">
        <v>31.88</v>
      </c>
      <c r="DQ3" s="64">
        <v>32.950000000000003</v>
      </c>
      <c r="DR3" s="64">
        <v>31.86</v>
      </c>
      <c r="DS3" s="64">
        <v>30.64</v>
      </c>
      <c r="DT3" s="64">
        <v>30.68</v>
      </c>
      <c r="DU3" s="64">
        <v>26.81</v>
      </c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</row>
    <row r="4" spans="1:139" x14ac:dyDescent="0.2">
      <c r="A4" s="59">
        <v>396</v>
      </c>
      <c r="B4" s="61" t="s">
        <v>32</v>
      </c>
      <c r="C4" s="59" t="s">
        <v>0</v>
      </c>
      <c r="D4" s="60">
        <v>41438</v>
      </c>
      <c r="E4" s="57"/>
      <c r="F4" s="58">
        <v>19.079999999999998</v>
      </c>
      <c r="G4" s="58">
        <v>21.09</v>
      </c>
      <c r="H4" s="58">
        <v>22.62</v>
      </c>
      <c r="I4" s="58">
        <v>22.67</v>
      </c>
      <c r="J4" s="58">
        <v>23.56</v>
      </c>
      <c r="K4" s="58">
        <v>26.72</v>
      </c>
      <c r="L4" s="58">
        <v>26.87</v>
      </c>
      <c r="M4" s="58">
        <v>28.67</v>
      </c>
      <c r="N4" s="58">
        <v>29.72</v>
      </c>
      <c r="O4" s="58">
        <v>29.48</v>
      </c>
      <c r="P4" s="58">
        <v>29.77</v>
      </c>
      <c r="Q4" s="58">
        <v>30.64</v>
      </c>
      <c r="R4" s="58">
        <v>32.229999999999997</v>
      </c>
      <c r="S4" s="58">
        <v>33.17</v>
      </c>
      <c r="T4" s="58">
        <v>34.200000000000003</v>
      </c>
      <c r="U4" s="58">
        <v>33.32</v>
      </c>
      <c r="V4" s="58">
        <v>34.119999999999997</v>
      </c>
      <c r="W4" s="58">
        <v>34.74</v>
      </c>
      <c r="X4" s="58">
        <v>35.26</v>
      </c>
      <c r="Y4" s="58">
        <v>35.11</v>
      </c>
      <c r="Z4" s="58">
        <v>33.090000000000003</v>
      </c>
      <c r="AA4" s="58">
        <v>33.950000000000003</v>
      </c>
      <c r="AB4" s="58">
        <v>34.340000000000003</v>
      </c>
      <c r="AC4" s="58">
        <v>35.770000000000003</v>
      </c>
      <c r="AD4" s="58">
        <v>37.61</v>
      </c>
      <c r="AE4" s="58">
        <v>38.64</v>
      </c>
      <c r="AF4" s="58">
        <v>38.869999999999997</v>
      </c>
      <c r="AG4" s="58">
        <v>38.840000000000003</v>
      </c>
      <c r="AH4" s="58">
        <v>38.56</v>
      </c>
      <c r="AI4" s="58">
        <v>38.64</v>
      </c>
      <c r="AJ4" s="58">
        <v>39.4</v>
      </c>
      <c r="AK4" s="58">
        <v>40.93</v>
      </c>
      <c r="AL4" s="58">
        <v>41.08</v>
      </c>
      <c r="AM4" s="58">
        <v>41.25</v>
      </c>
      <c r="AN4" s="58">
        <v>41.81</v>
      </c>
      <c r="AO4" s="58">
        <v>43.95</v>
      </c>
      <c r="AP4" s="58">
        <v>44.84</v>
      </c>
      <c r="AQ4" s="58">
        <v>45.45</v>
      </c>
      <c r="AR4" s="58">
        <v>44.4</v>
      </c>
      <c r="AS4" s="58">
        <v>44.84</v>
      </c>
      <c r="AT4" s="58">
        <v>44.35</v>
      </c>
      <c r="AU4" s="58">
        <v>44.14</v>
      </c>
      <c r="AV4" s="58">
        <v>45.86</v>
      </c>
      <c r="AW4" s="58">
        <v>45.84</v>
      </c>
      <c r="AX4" s="58">
        <v>46.85</v>
      </c>
      <c r="AY4" s="58">
        <v>46.63</v>
      </c>
      <c r="AZ4" s="58">
        <v>45.97</v>
      </c>
      <c r="BA4" s="58">
        <v>47.28</v>
      </c>
      <c r="BB4" s="58">
        <v>47.6</v>
      </c>
      <c r="BC4" s="58">
        <v>47.94</v>
      </c>
      <c r="BD4" s="58">
        <v>48.08</v>
      </c>
      <c r="BE4" s="58">
        <v>48.73</v>
      </c>
      <c r="BF4" s="58">
        <v>49.13</v>
      </c>
      <c r="BG4" s="58">
        <v>48.96</v>
      </c>
      <c r="BH4" s="58">
        <v>48.53</v>
      </c>
      <c r="BI4" s="58">
        <v>48.39</v>
      </c>
      <c r="BJ4" s="58">
        <v>48.99</v>
      </c>
      <c r="BK4" s="58">
        <v>48.25</v>
      </c>
      <c r="BL4" s="58">
        <v>48.94</v>
      </c>
      <c r="BM4" s="58">
        <v>46.96</v>
      </c>
      <c r="BN4" s="58">
        <v>47.55</v>
      </c>
      <c r="BO4" s="58">
        <v>47.5</v>
      </c>
      <c r="BP4" s="58">
        <v>47.95</v>
      </c>
      <c r="BQ4" s="58">
        <v>48</v>
      </c>
      <c r="BR4" s="58">
        <v>46.28</v>
      </c>
      <c r="BS4" s="58">
        <v>46.76</v>
      </c>
      <c r="BT4" s="58">
        <v>47.12</v>
      </c>
      <c r="BU4" s="58">
        <v>47.23</v>
      </c>
      <c r="BV4" s="58">
        <v>45.25</v>
      </c>
      <c r="BW4" s="58">
        <v>44.94</v>
      </c>
      <c r="BX4" s="58">
        <v>45.72</v>
      </c>
      <c r="BY4" s="58">
        <v>46.88</v>
      </c>
      <c r="BZ4" s="58">
        <v>45.89</v>
      </c>
      <c r="CA4" s="58">
        <v>46.8</v>
      </c>
      <c r="CB4" s="58">
        <v>46.19</v>
      </c>
      <c r="CC4" s="58">
        <v>46.54</v>
      </c>
      <c r="CD4" s="58">
        <v>47.46</v>
      </c>
      <c r="CE4" s="58">
        <v>47.04</v>
      </c>
      <c r="CF4" s="58">
        <v>47.78</v>
      </c>
      <c r="CG4" s="58">
        <v>47.56</v>
      </c>
      <c r="CH4" s="58">
        <v>48.55</v>
      </c>
      <c r="CI4" s="58">
        <v>47.8</v>
      </c>
      <c r="CJ4" s="58">
        <v>47.81</v>
      </c>
      <c r="CK4" s="58">
        <v>48.61</v>
      </c>
      <c r="CL4" s="58">
        <v>46.81</v>
      </c>
      <c r="CM4" s="58">
        <v>47.28</v>
      </c>
      <c r="CN4" s="58">
        <v>47.96</v>
      </c>
      <c r="CO4" s="58">
        <v>47.4</v>
      </c>
      <c r="CP4" s="58">
        <v>48.43</v>
      </c>
      <c r="CQ4" s="58">
        <v>48.06</v>
      </c>
      <c r="CR4" s="58">
        <v>47.87</v>
      </c>
      <c r="CS4" s="58">
        <v>47.45</v>
      </c>
      <c r="CT4" s="58">
        <v>47.08</v>
      </c>
      <c r="CU4" s="58">
        <v>47.07</v>
      </c>
      <c r="CV4" s="58">
        <v>47.91</v>
      </c>
      <c r="CW4" s="58">
        <v>48.24</v>
      </c>
      <c r="CX4" s="58">
        <v>48.01</v>
      </c>
      <c r="CY4" s="58">
        <v>48.9</v>
      </c>
      <c r="CZ4" s="58">
        <v>49.13</v>
      </c>
      <c r="DA4" s="58">
        <v>49.07</v>
      </c>
      <c r="DB4" s="58">
        <v>48.23</v>
      </c>
      <c r="DC4" s="58">
        <v>47.97</v>
      </c>
      <c r="DD4" s="58">
        <v>49.55</v>
      </c>
      <c r="DE4" s="58">
        <v>49.98</v>
      </c>
      <c r="DF4" s="58">
        <v>49.96</v>
      </c>
      <c r="DG4" s="58">
        <v>48.47</v>
      </c>
      <c r="DH4" s="58">
        <v>49.63</v>
      </c>
      <c r="DI4" s="58">
        <v>49.38</v>
      </c>
      <c r="DJ4" s="58">
        <v>47.98</v>
      </c>
      <c r="DK4" s="58">
        <v>47.54</v>
      </c>
      <c r="DL4" s="58">
        <v>47.52</v>
      </c>
      <c r="DM4" s="58">
        <v>48.84</v>
      </c>
      <c r="DN4" s="58">
        <v>18.399999999999999</v>
      </c>
      <c r="DO4" s="58">
        <v>47.38</v>
      </c>
      <c r="DP4" s="58">
        <v>47.05</v>
      </c>
      <c r="DQ4" s="58">
        <v>45.42</v>
      </c>
      <c r="DR4" s="58">
        <v>38.54</v>
      </c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</row>
    <row r="5" spans="1:139" x14ac:dyDescent="0.2">
      <c r="A5" s="59">
        <v>398</v>
      </c>
      <c r="B5" s="61" t="s">
        <v>32</v>
      </c>
      <c r="C5" s="59" t="s">
        <v>0</v>
      </c>
      <c r="D5" s="60">
        <v>41438</v>
      </c>
      <c r="E5" s="57"/>
      <c r="F5" s="58">
        <v>18.16</v>
      </c>
      <c r="G5" s="58">
        <v>19.93</v>
      </c>
      <c r="H5" s="58">
        <v>20.49</v>
      </c>
      <c r="I5" s="58">
        <v>20.92</v>
      </c>
      <c r="J5" s="58">
        <v>22.26</v>
      </c>
      <c r="K5" s="58">
        <v>25.07</v>
      </c>
      <c r="L5" s="58">
        <v>24.45</v>
      </c>
      <c r="M5" s="58">
        <v>26.36</v>
      </c>
      <c r="N5" s="58">
        <v>27.38</v>
      </c>
      <c r="O5" s="58">
        <v>27.7</v>
      </c>
      <c r="P5" s="58">
        <v>27.35</v>
      </c>
      <c r="Q5" s="58">
        <v>28.4</v>
      </c>
      <c r="R5" s="58">
        <v>29.24</v>
      </c>
      <c r="S5" s="58">
        <v>30.13</v>
      </c>
      <c r="T5" s="58">
        <v>30.82</v>
      </c>
      <c r="U5" s="58">
        <v>29.7</v>
      </c>
      <c r="V5" s="58">
        <v>30.58</v>
      </c>
      <c r="W5" s="58">
        <v>31.06</v>
      </c>
      <c r="X5" s="58"/>
      <c r="Y5" s="58">
        <v>32.229999999999997</v>
      </c>
      <c r="Z5" s="58">
        <v>30.15</v>
      </c>
      <c r="AA5" s="58">
        <v>32.25</v>
      </c>
      <c r="AB5" s="58">
        <v>31.16</v>
      </c>
      <c r="AC5" s="58">
        <v>32.25</v>
      </c>
      <c r="AD5" s="58">
        <v>34.1</v>
      </c>
      <c r="AE5" s="58">
        <v>35.71</v>
      </c>
      <c r="AF5" s="58">
        <v>35.24</v>
      </c>
      <c r="AG5" s="58">
        <v>35.68</v>
      </c>
      <c r="AH5" s="58">
        <v>35.729999999999997</v>
      </c>
      <c r="AI5" s="58">
        <v>35.369999999999997</v>
      </c>
      <c r="AJ5" s="58">
        <v>36.450000000000003</v>
      </c>
      <c r="AK5" s="58">
        <v>36.71</v>
      </c>
      <c r="AL5" s="58">
        <v>37.75</v>
      </c>
      <c r="AM5" s="58">
        <v>37.08</v>
      </c>
      <c r="AN5" s="58">
        <v>35.520000000000003</v>
      </c>
      <c r="AO5" s="58">
        <v>38.299999999999997</v>
      </c>
      <c r="AP5" s="58">
        <v>40.98</v>
      </c>
      <c r="AQ5" s="58">
        <v>40.79</v>
      </c>
      <c r="AR5" s="58">
        <v>40.1</v>
      </c>
      <c r="AS5" s="58">
        <v>40.71</v>
      </c>
      <c r="AT5" s="58">
        <v>38.44</v>
      </c>
      <c r="AU5" s="58">
        <v>37.47</v>
      </c>
      <c r="AV5" s="58">
        <v>39.130000000000003</v>
      </c>
      <c r="AW5" s="58">
        <v>41.18</v>
      </c>
      <c r="AX5" s="58">
        <v>39.47</v>
      </c>
      <c r="AY5" s="58">
        <v>39.96</v>
      </c>
      <c r="AZ5" s="58">
        <v>39.159999999999997</v>
      </c>
      <c r="BA5" s="58">
        <v>39.35</v>
      </c>
      <c r="BB5" s="58">
        <v>41.86</v>
      </c>
      <c r="BC5" s="58">
        <v>42.47</v>
      </c>
      <c r="BD5" s="58">
        <v>41.92</v>
      </c>
      <c r="BE5" s="58">
        <v>43.72</v>
      </c>
      <c r="BF5" s="58">
        <v>43.5</v>
      </c>
      <c r="BG5" s="58">
        <v>42.04</v>
      </c>
      <c r="BH5" s="58">
        <v>39.49</v>
      </c>
      <c r="BI5" s="58">
        <v>40.03</v>
      </c>
      <c r="BJ5" s="58">
        <v>41.22</v>
      </c>
      <c r="BK5" s="58">
        <v>41.36</v>
      </c>
      <c r="BL5" s="58">
        <v>41.1</v>
      </c>
      <c r="BM5" s="58">
        <v>40.880000000000003</v>
      </c>
      <c r="BN5" s="58">
        <v>39.72</v>
      </c>
      <c r="BO5" s="58">
        <v>39.04</v>
      </c>
      <c r="BP5" s="58">
        <v>36.75</v>
      </c>
      <c r="BQ5" s="58">
        <v>35.99</v>
      </c>
      <c r="BR5" s="58">
        <v>36.479999999999997</v>
      </c>
      <c r="BS5" s="58">
        <v>37.18</v>
      </c>
      <c r="BT5" s="58">
        <v>37.909999999999997</v>
      </c>
      <c r="BU5" s="58">
        <v>38.31</v>
      </c>
      <c r="BV5" s="58">
        <v>34.15</v>
      </c>
      <c r="BW5" s="58">
        <v>33.94</v>
      </c>
      <c r="BX5" s="58">
        <v>34.14</v>
      </c>
      <c r="BY5" s="58">
        <v>32.64</v>
      </c>
      <c r="BZ5" s="58">
        <v>30.36</v>
      </c>
      <c r="CA5" s="58">
        <v>29.96</v>
      </c>
      <c r="CB5" s="58">
        <v>29.48</v>
      </c>
      <c r="CC5" s="58">
        <v>30.55</v>
      </c>
      <c r="CD5" s="58">
        <v>31.41</v>
      </c>
      <c r="CE5" s="58">
        <v>29.98</v>
      </c>
      <c r="CF5" s="58">
        <v>32.17</v>
      </c>
      <c r="CG5" s="58">
        <v>30.49</v>
      </c>
      <c r="CH5" s="58">
        <v>31.45</v>
      </c>
      <c r="CI5" s="58">
        <v>31.68</v>
      </c>
      <c r="CJ5" s="58">
        <v>32</v>
      </c>
      <c r="CK5" s="58">
        <v>27.74</v>
      </c>
      <c r="CL5" s="58">
        <v>27.6</v>
      </c>
      <c r="CM5" s="58">
        <v>29.9</v>
      </c>
      <c r="CN5" s="58">
        <v>31.03</v>
      </c>
      <c r="CO5" s="58">
        <v>29.57</v>
      </c>
      <c r="CP5" s="58">
        <v>29.99</v>
      </c>
      <c r="CQ5" s="58">
        <v>28.14</v>
      </c>
      <c r="CR5" s="58">
        <v>27.68</v>
      </c>
      <c r="CS5" s="58">
        <v>27.03</v>
      </c>
      <c r="CT5" s="58">
        <v>27.93</v>
      </c>
      <c r="CU5" s="58">
        <v>27.14</v>
      </c>
      <c r="CV5" s="58">
        <v>26.89</v>
      </c>
      <c r="CW5" s="58">
        <v>27.61</v>
      </c>
      <c r="CX5" s="58">
        <v>26.15</v>
      </c>
      <c r="CY5" s="58">
        <v>27.52</v>
      </c>
      <c r="CZ5" s="58">
        <v>27.25</v>
      </c>
      <c r="DA5" s="58">
        <v>25.67</v>
      </c>
      <c r="DB5" s="58">
        <v>23.9</v>
      </c>
      <c r="DC5" s="58">
        <v>25.06</v>
      </c>
      <c r="DD5" s="58">
        <v>25.32</v>
      </c>
      <c r="DE5" s="58">
        <v>25.04</v>
      </c>
      <c r="DF5" s="58">
        <v>25.52</v>
      </c>
      <c r="DG5" s="58">
        <v>24.22</v>
      </c>
      <c r="DH5" s="58">
        <v>24.23</v>
      </c>
      <c r="DI5" s="58">
        <v>24.11</v>
      </c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</row>
    <row r="6" spans="1:139" x14ac:dyDescent="0.2">
      <c r="A6" s="59">
        <v>399</v>
      </c>
      <c r="B6" s="61" t="s">
        <v>32</v>
      </c>
      <c r="C6" s="59" t="s">
        <v>0</v>
      </c>
      <c r="D6" s="60">
        <v>41438</v>
      </c>
      <c r="E6" s="57"/>
      <c r="F6" s="58">
        <v>19.079999999999998</v>
      </c>
      <c r="G6" s="58">
        <v>21.19</v>
      </c>
      <c r="H6" s="58">
        <v>22.71</v>
      </c>
      <c r="I6" s="58">
        <v>23.09</v>
      </c>
      <c r="J6" s="58">
        <v>23.58</v>
      </c>
      <c r="K6" s="58">
        <v>27.21</v>
      </c>
      <c r="L6" s="58">
        <v>27.31</v>
      </c>
      <c r="M6" s="58">
        <v>29.75</v>
      </c>
      <c r="N6" s="58">
        <v>30.71</v>
      </c>
      <c r="O6" s="58">
        <v>30.22</v>
      </c>
      <c r="P6" s="58">
        <v>30.83</v>
      </c>
      <c r="Q6" s="58">
        <v>31.74</v>
      </c>
      <c r="R6" s="58">
        <v>32.020000000000003</v>
      </c>
      <c r="S6" s="58">
        <v>32.4</v>
      </c>
      <c r="T6" s="58">
        <v>33.96</v>
      </c>
      <c r="U6" s="58">
        <v>33.74</v>
      </c>
      <c r="V6" s="58">
        <v>34.380000000000003</v>
      </c>
      <c r="W6" s="58">
        <v>34.450000000000003</v>
      </c>
      <c r="X6" s="58"/>
      <c r="Y6" s="58">
        <v>36.4</v>
      </c>
      <c r="Z6" s="58">
        <v>35.35</v>
      </c>
      <c r="AA6" s="58">
        <v>36.49</v>
      </c>
      <c r="AB6" s="58">
        <v>36.17</v>
      </c>
      <c r="AC6" s="58">
        <v>36.409999999999997</v>
      </c>
      <c r="AD6" s="58">
        <v>38.520000000000003</v>
      </c>
      <c r="AE6" s="58">
        <v>39.56</v>
      </c>
      <c r="AF6" s="58">
        <v>40.909999999999997</v>
      </c>
      <c r="AG6" s="58">
        <v>40.65</v>
      </c>
      <c r="AH6" s="58">
        <v>41.5</v>
      </c>
      <c r="AI6" s="58">
        <v>41.1</v>
      </c>
      <c r="AJ6" s="58">
        <v>41.38</v>
      </c>
      <c r="AK6" s="58">
        <v>39.979999999999997</v>
      </c>
      <c r="AL6" s="58">
        <v>41.76</v>
      </c>
      <c r="AM6" s="58">
        <v>41.87</v>
      </c>
      <c r="AN6" s="58">
        <v>43.09</v>
      </c>
      <c r="AO6" s="58">
        <v>45.38</v>
      </c>
      <c r="AP6" s="58">
        <v>45.67</v>
      </c>
      <c r="AQ6" s="58">
        <v>46.33</v>
      </c>
      <c r="AR6" s="58">
        <v>45.57</v>
      </c>
      <c r="AS6" s="58">
        <v>46.15</v>
      </c>
      <c r="AT6" s="58">
        <v>46.13</v>
      </c>
      <c r="AU6" s="58">
        <v>45.48</v>
      </c>
      <c r="AV6" s="58">
        <v>47.01</v>
      </c>
      <c r="AW6" s="58">
        <v>47.34</v>
      </c>
      <c r="AX6" s="58">
        <v>47.46</v>
      </c>
      <c r="AY6" s="58">
        <v>46.42</v>
      </c>
      <c r="AZ6" s="58">
        <v>47.84</v>
      </c>
      <c r="BA6" s="58">
        <v>48.25</v>
      </c>
      <c r="BB6" s="58">
        <v>47.05</v>
      </c>
      <c r="BC6" s="58">
        <v>47.91</v>
      </c>
      <c r="BD6" s="58">
        <v>47.4</v>
      </c>
      <c r="BE6" s="58">
        <v>48.66</v>
      </c>
      <c r="BF6" s="58">
        <v>48.22</v>
      </c>
      <c r="BG6" s="58">
        <v>48.55</v>
      </c>
      <c r="BH6" s="58">
        <v>48.79</v>
      </c>
      <c r="BI6" s="58">
        <v>48.66</v>
      </c>
      <c r="BJ6" s="58">
        <v>48.68</v>
      </c>
      <c r="BK6" s="58">
        <v>48.7</v>
      </c>
      <c r="BL6" s="58">
        <v>48.47</v>
      </c>
      <c r="BM6" s="58">
        <v>48.16</v>
      </c>
      <c r="BN6" s="58">
        <v>48.58</v>
      </c>
      <c r="BO6" s="58">
        <v>48.23</v>
      </c>
      <c r="BP6" s="58">
        <v>49.45</v>
      </c>
      <c r="BQ6" s="58">
        <v>49.1</v>
      </c>
      <c r="BR6" s="58">
        <v>47.4</v>
      </c>
      <c r="BS6" s="58">
        <v>46.64</v>
      </c>
      <c r="BT6" s="58">
        <v>47.23</v>
      </c>
      <c r="BU6" s="58">
        <v>47.27</v>
      </c>
      <c r="BV6" s="58">
        <v>44.76</v>
      </c>
      <c r="BW6" s="58">
        <v>45.04</v>
      </c>
      <c r="BX6" s="58">
        <v>46.59</v>
      </c>
      <c r="BY6" s="58">
        <v>46.49</v>
      </c>
      <c r="BZ6" s="58">
        <v>46.53</v>
      </c>
      <c r="CA6" s="58">
        <v>45.51</v>
      </c>
      <c r="CB6" s="58">
        <v>46.12</v>
      </c>
      <c r="CC6" s="58">
        <v>46.35</v>
      </c>
      <c r="CD6" s="58">
        <v>47.34</v>
      </c>
      <c r="CE6" s="58">
        <v>47.71</v>
      </c>
      <c r="CF6" s="58">
        <v>48.62</v>
      </c>
      <c r="CG6" s="58">
        <v>47.72</v>
      </c>
      <c r="CH6" s="58">
        <v>49.3</v>
      </c>
      <c r="CI6" s="58">
        <v>48.46</v>
      </c>
      <c r="CJ6" s="58">
        <v>49.51</v>
      </c>
      <c r="CK6" s="58">
        <v>49.88</v>
      </c>
      <c r="CL6" s="58">
        <v>50.45</v>
      </c>
      <c r="CM6" s="58">
        <v>49.8</v>
      </c>
      <c r="CN6" s="58">
        <v>50.07</v>
      </c>
      <c r="CO6" s="58">
        <v>49.83</v>
      </c>
      <c r="CP6" s="58">
        <v>51.26</v>
      </c>
      <c r="CQ6" s="58">
        <v>50.11</v>
      </c>
      <c r="CR6" s="58">
        <v>45.79</v>
      </c>
      <c r="CS6" s="58">
        <v>47.15</v>
      </c>
      <c r="CT6" s="58">
        <v>45.34</v>
      </c>
      <c r="CU6" s="58">
        <v>45.71</v>
      </c>
      <c r="CV6" s="58">
        <v>45.46</v>
      </c>
      <c r="CW6" s="58">
        <v>46.61</v>
      </c>
      <c r="CX6" s="58">
        <v>47.84</v>
      </c>
      <c r="CY6" s="58">
        <v>44.22</v>
      </c>
      <c r="CZ6" s="58">
        <v>47.58</v>
      </c>
      <c r="DA6" s="58">
        <v>46.52</v>
      </c>
      <c r="DB6" s="58">
        <v>45.5</v>
      </c>
      <c r="DC6" s="58">
        <v>45.67</v>
      </c>
      <c r="DD6" s="58">
        <v>47.79</v>
      </c>
      <c r="DE6" s="58">
        <v>44.23</v>
      </c>
      <c r="DF6" s="58">
        <v>45.62</v>
      </c>
      <c r="DG6" s="58">
        <v>44.94</v>
      </c>
      <c r="DH6" s="58">
        <v>45.9</v>
      </c>
      <c r="DI6" s="58">
        <v>45.36</v>
      </c>
      <c r="DJ6" s="58">
        <v>43.67</v>
      </c>
      <c r="DK6" s="58">
        <v>43.06</v>
      </c>
      <c r="DL6" s="58">
        <v>40.75</v>
      </c>
      <c r="DM6" s="58">
        <v>37.380000000000003</v>
      </c>
      <c r="DN6" s="58">
        <v>35.869999999999997</v>
      </c>
      <c r="DO6" s="58">
        <v>34.67</v>
      </c>
      <c r="DP6" s="58">
        <v>36.130000000000003</v>
      </c>
      <c r="DQ6" s="58">
        <v>37.6</v>
      </c>
      <c r="DR6" s="58">
        <v>36.08</v>
      </c>
      <c r="DS6" s="58">
        <v>35.17</v>
      </c>
      <c r="DT6" s="58">
        <v>34.96</v>
      </c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</row>
    <row r="7" spans="1:139" x14ac:dyDescent="0.2">
      <c r="A7" s="59">
        <v>418</v>
      </c>
      <c r="B7" s="61" t="s">
        <v>32</v>
      </c>
      <c r="C7" s="59" t="s">
        <v>0</v>
      </c>
      <c r="D7" s="60">
        <v>41437</v>
      </c>
      <c r="E7" s="57"/>
      <c r="F7" s="58">
        <v>21.02</v>
      </c>
      <c r="G7" s="58">
        <v>23</v>
      </c>
      <c r="H7" s="58">
        <v>24.08</v>
      </c>
      <c r="I7" s="58">
        <v>24.32</v>
      </c>
      <c r="J7" s="58">
        <v>24.61</v>
      </c>
      <c r="K7" s="58">
        <v>27.09</v>
      </c>
      <c r="L7" s="58">
        <v>28.23</v>
      </c>
      <c r="M7" s="58">
        <v>29.2</v>
      </c>
      <c r="N7" s="58">
        <v>29.37</v>
      </c>
      <c r="O7" s="58">
        <v>30.07</v>
      </c>
      <c r="P7" s="58">
        <v>30.62</v>
      </c>
      <c r="Q7" s="58">
        <v>31.28</v>
      </c>
      <c r="R7" s="58">
        <v>32.119999999999997</v>
      </c>
      <c r="S7" s="58">
        <v>32.86</v>
      </c>
      <c r="T7" s="58">
        <v>31.92</v>
      </c>
      <c r="U7" s="58">
        <v>33.6</v>
      </c>
      <c r="V7" s="58">
        <v>34.5</v>
      </c>
      <c r="W7" s="58">
        <v>34.479999999999997</v>
      </c>
      <c r="X7" s="58">
        <v>34.06</v>
      </c>
      <c r="Y7" s="58">
        <v>33.32</v>
      </c>
      <c r="Z7" s="58">
        <v>33.630000000000003</v>
      </c>
      <c r="AA7" s="58">
        <v>33.08</v>
      </c>
      <c r="AB7" s="58">
        <v>32.86</v>
      </c>
      <c r="AC7" s="58">
        <v>33.840000000000003</v>
      </c>
      <c r="AD7" s="58">
        <v>33.57</v>
      </c>
      <c r="AE7" s="58">
        <v>33.200000000000003</v>
      </c>
      <c r="AF7" s="58">
        <v>32.090000000000003</v>
      </c>
      <c r="AG7" s="58">
        <v>32.54</v>
      </c>
      <c r="AH7" s="58">
        <v>34.44</v>
      </c>
      <c r="AI7" s="58">
        <v>34.54</v>
      </c>
      <c r="AJ7" s="58">
        <v>34.159999999999997</v>
      </c>
      <c r="AK7" s="58">
        <v>34.86</v>
      </c>
      <c r="AL7" s="58">
        <v>34.619999999999997</v>
      </c>
      <c r="AM7" s="58">
        <v>35.76</v>
      </c>
      <c r="AN7" s="58">
        <v>35.01</v>
      </c>
      <c r="AO7" s="58">
        <v>37.74</v>
      </c>
      <c r="AP7" s="58">
        <v>39.200000000000003</v>
      </c>
      <c r="AQ7" s="58">
        <v>39.08</v>
      </c>
      <c r="AR7" s="58">
        <v>38.909999999999997</v>
      </c>
      <c r="AS7" s="58">
        <v>39.590000000000003</v>
      </c>
      <c r="AT7" s="58">
        <v>37.869999999999997</v>
      </c>
      <c r="AU7" s="58">
        <v>37.64</v>
      </c>
      <c r="AV7" s="58">
        <v>38.340000000000003</v>
      </c>
      <c r="AW7" s="58">
        <v>37.74</v>
      </c>
      <c r="AX7" s="58">
        <v>37.74</v>
      </c>
      <c r="AY7" s="58">
        <v>39.049999999999997</v>
      </c>
      <c r="AZ7" s="58">
        <v>40.4</v>
      </c>
      <c r="BA7" s="58">
        <v>39.65</v>
      </c>
      <c r="BB7" s="58">
        <v>40.369999999999997</v>
      </c>
      <c r="BC7" s="58">
        <v>42.09</v>
      </c>
      <c r="BD7" s="58">
        <v>43.41</v>
      </c>
      <c r="BE7" s="58">
        <v>44.66</v>
      </c>
      <c r="BF7" s="58">
        <v>44.73</v>
      </c>
      <c r="BG7" s="58">
        <v>44.33</v>
      </c>
      <c r="BH7" s="58">
        <v>45.06</v>
      </c>
      <c r="BI7" s="58">
        <v>45.52</v>
      </c>
      <c r="BJ7" s="58">
        <v>44.63</v>
      </c>
      <c r="BK7" s="58">
        <v>45.64</v>
      </c>
      <c r="BL7" s="58">
        <v>45.45</v>
      </c>
      <c r="BM7" s="58">
        <v>45.32</v>
      </c>
      <c r="BN7" s="58">
        <v>45.43</v>
      </c>
      <c r="BO7" s="58">
        <v>44.1</v>
      </c>
      <c r="BP7" s="58">
        <v>43.93</v>
      </c>
      <c r="BQ7" s="58">
        <v>44.02</v>
      </c>
      <c r="BR7" s="58">
        <v>42.79</v>
      </c>
      <c r="BS7" s="58">
        <v>42.24</v>
      </c>
      <c r="BT7" s="58">
        <v>44.26</v>
      </c>
      <c r="BU7" s="58">
        <v>44.26</v>
      </c>
      <c r="BV7" s="58">
        <v>44.4</v>
      </c>
      <c r="BW7" s="58">
        <v>43.9</v>
      </c>
      <c r="BX7" s="58">
        <v>44.05</v>
      </c>
      <c r="BY7" s="58">
        <v>44.48</v>
      </c>
      <c r="BZ7" s="58">
        <v>44.69</v>
      </c>
      <c r="CA7" s="58">
        <v>43.68</v>
      </c>
      <c r="CB7" s="58">
        <v>44.64</v>
      </c>
      <c r="CC7" s="58">
        <v>42.98</v>
      </c>
      <c r="CD7" s="58">
        <v>43.35</v>
      </c>
      <c r="CE7" s="58">
        <v>43.38</v>
      </c>
      <c r="CF7" s="58">
        <v>42.79</v>
      </c>
      <c r="CG7" s="58">
        <v>41.57</v>
      </c>
      <c r="CH7" s="58">
        <v>42.02</v>
      </c>
      <c r="CI7" s="58">
        <v>42.55</v>
      </c>
      <c r="CJ7" s="58">
        <v>42.63</v>
      </c>
      <c r="CK7" s="58">
        <v>42.16</v>
      </c>
      <c r="CL7" s="58">
        <v>42.08</v>
      </c>
      <c r="CM7" s="58">
        <v>41.45</v>
      </c>
      <c r="CN7" s="58">
        <v>39.979999999999997</v>
      </c>
      <c r="CO7" s="58">
        <v>40.93</v>
      </c>
      <c r="CP7" s="58">
        <v>40.17</v>
      </c>
      <c r="CQ7" s="58">
        <v>42.09</v>
      </c>
      <c r="CR7" s="58">
        <v>41.46</v>
      </c>
      <c r="CS7" s="58">
        <v>42.15</v>
      </c>
      <c r="CT7" s="58">
        <v>42.62</v>
      </c>
      <c r="CU7" s="58">
        <v>43.7</v>
      </c>
      <c r="CV7" s="58">
        <v>44.1</v>
      </c>
      <c r="CW7" s="58">
        <v>43.24</v>
      </c>
      <c r="CX7" s="58">
        <v>42.9</v>
      </c>
      <c r="CY7" s="58">
        <v>42.25</v>
      </c>
      <c r="CZ7" s="58">
        <v>42.65</v>
      </c>
      <c r="DA7" s="58">
        <v>41.02</v>
      </c>
      <c r="DB7" s="58">
        <v>41.13</v>
      </c>
      <c r="DC7" s="58">
        <v>39.729999999999997</v>
      </c>
      <c r="DD7" s="58">
        <v>40.99</v>
      </c>
      <c r="DE7" s="58">
        <v>39.56</v>
      </c>
      <c r="DF7" s="58">
        <v>37.68</v>
      </c>
      <c r="DG7" s="58">
        <v>36.74</v>
      </c>
      <c r="DH7" s="58">
        <v>36.369999999999997</v>
      </c>
      <c r="DI7" s="58">
        <v>35.549999999999997</v>
      </c>
      <c r="DJ7" s="58">
        <v>35.03</v>
      </c>
      <c r="DK7" s="58">
        <v>34.049999999999997</v>
      </c>
      <c r="DL7" s="58">
        <v>34.71</v>
      </c>
      <c r="DM7" s="58">
        <v>33.01</v>
      </c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</row>
    <row r="8" spans="1:139" x14ac:dyDescent="0.2">
      <c r="A8" s="59">
        <v>419</v>
      </c>
      <c r="B8" s="61" t="s">
        <v>32</v>
      </c>
      <c r="C8" s="59" t="s">
        <v>0</v>
      </c>
      <c r="D8" s="60">
        <v>41437</v>
      </c>
      <c r="E8" s="57"/>
      <c r="F8" s="58">
        <v>20.49</v>
      </c>
      <c r="G8" s="58">
        <v>22.6</v>
      </c>
      <c r="H8" s="58">
        <v>24.46</v>
      </c>
      <c r="I8" s="58">
        <v>24.94</v>
      </c>
      <c r="J8" s="58">
        <v>25.95</v>
      </c>
      <c r="K8" s="58">
        <v>27.76</v>
      </c>
      <c r="L8" s="58">
        <v>28.56</v>
      </c>
      <c r="M8" s="58">
        <v>31.87</v>
      </c>
      <c r="N8" s="58">
        <v>30.52</v>
      </c>
      <c r="O8" s="58">
        <v>30.88</v>
      </c>
      <c r="P8" s="58">
        <v>32.380000000000003</v>
      </c>
      <c r="Q8" s="58">
        <v>35.520000000000003</v>
      </c>
      <c r="R8" s="58">
        <v>33.380000000000003</v>
      </c>
      <c r="S8" s="58">
        <v>33.630000000000003</v>
      </c>
      <c r="T8" s="58">
        <v>33.86</v>
      </c>
      <c r="U8" s="58">
        <v>35.119999999999997</v>
      </c>
      <c r="V8" s="58">
        <v>35.39</v>
      </c>
      <c r="W8" s="58">
        <v>34.85</v>
      </c>
      <c r="X8" s="58">
        <v>35.799999999999997</v>
      </c>
      <c r="Y8" s="58">
        <v>34.82</v>
      </c>
      <c r="Z8" s="58">
        <v>34.74</v>
      </c>
      <c r="AA8" s="58">
        <v>34.5</v>
      </c>
      <c r="AB8" s="58">
        <v>34.229999999999997</v>
      </c>
      <c r="AC8" s="58">
        <v>34.79</v>
      </c>
      <c r="AD8" s="58">
        <v>35.04</v>
      </c>
      <c r="AE8" s="58">
        <v>34.53</v>
      </c>
      <c r="AF8" s="58">
        <v>35.15</v>
      </c>
      <c r="AG8" s="58">
        <v>35.78</v>
      </c>
      <c r="AH8" s="58">
        <v>36.5</v>
      </c>
      <c r="AI8" s="58">
        <v>36.5</v>
      </c>
      <c r="AJ8" s="58">
        <v>36.92</v>
      </c>
      <c r="AK8" s="58">
        <v>35.94</v>
      </c>
      <c r="AL8" s="58">
        <v>37.229999999999997</v>
      </c>
      <c r="AM8" s="58">
        <v>38.270000000000003</v>
      </c>
      <c r="AN8" s="58">
        <v>38.369999999999997</v>
      </c>
      <c r="AO8" s="58">
        <v>40.28</v>
      </c>
      <c r="AP8" s="58">
        <v>40.99</v>
      </c>
      <c r="AQ8" s="58">
        <v>41.08</v>
      </c>
      <c r="AR8" s="58">
        <v>41.32</v>
      </c>
      <c r="AS8" s="58">
        <v>42.26</v>
      </c>
      <c r="AT8" s="58">
        <v>40.65</v>
      </c>
      <c r="AU8" s="58">
        <v>41.05</v>
      </c>
      <c r="AV8" s="58">
        <v>40.74</v>
      </c>
      <c r="AW8" s="58">
        <v>41.03</v>
      </c>
      <c r="AX8" s="58">
        <v>40.86</v>
      </c>
      <c r="AY8" s="58">
        <v>43.59</v>
      </c>
      <c r="AZ8" s="58">
        <v>44.26</v>
      </c>
      <c r="BA8" s="58">
        <v>43.74</v>
      </c>
      <c r="BB8" s="58">
        <v>44.85</v>
      </c>
      <c r="BC8" s="58">
        <v>45.19</v>
      </c>
      <c r="BD8" s="58">
        <v>46.73</v>
      </c>
      <c r="BE8" s="58">
        <v>48</v>
      </c>
      <c r="BF8" s="58">
        <v>48.05</v>
      </c>
      <c r="BG8" s="58">
        <v>48.42</v>
      </c>
      <c r="BH8" s="58">
        <v>48.9</v>
      </c>
      <c r="BI8" s="58">
        <v>48.69</v>
      </c>
      <c r="BJ8" s="58">
        <v>47.74</v>
      </c>
      <c r="BK8" s="58">
        <v>49.52</v>
      </c>
      <c r="BL8" s="58">
        <v>49.16</v>
      </c>
      <c r="BM8" s="58">
        <v>49.4</v>
      </c>
      <c r="BN8" s="58">
        <v>49.18</v>
      </c>
      <c r="BO8" s="58">
        <v>47.91</v>
      </c>
      <c r="BP8" s="58">
        <v>47.59</v>
      </c>
      <c r="BQ8" s="58">
        <v>47.69</v>
      </c>
      <c r="BR8" s="58">
        <v>47.55</v>
      </c>
      <c r="BS8" s="58">
        <v>46.27</v>
      </c>
      <c r="BT8" s="58">
        <v>47.94</v>
      </c>
      <c r="BU8" s="58">
        <v>47.71</v>
      </c>
      <c r="BV8" s="58">
        <v>47.3</v>
      </c>
      <c r="BW8" s="58">
        <v>47.41</v>
      </c>
      <c r="BX8" s="58">
        <v>48.03</v>
      </c>
      <c r="BY8" s="58">
        <v>46.85</v>
      </c>
      <c r="BZ8" s="58">
        <v>47.77</v>
      </c>
      <c r="CA8" s="58">
        <v>46.71</v>
      </c>
      <c r="CB8" s="58">
        <v>47.29</v>
      </c>
      <c r="CC8" s="58">
        <v>45.95</v>
      </c>
      <c r="CD8" s="58">
        <v>45.83</v>
      </c>
      <c r="CE8" s="58">
        <v>45.54</v>
      </c>
      <c r="CF8" s="58">
        <v>43.46</v>
      </c>
      <c r="CG8" s="58">
        <v>40.51</v>
      </c>
      <c r="CH8" s="58">
        <v>41.13</v>
      </c>
      <c r="CI8" s="58">
        <v>41.38</v>
      </c>
      <c r="CJ8" s="58">
        <v>41.49</v>
      </c>
      <c r="CK8" s="58">
        <v>40.869999999999997</v>
      </c>
      <c r="CL8" s="58">
        <v>40.35</v>
      </c>
      <c r="CM8" s="58">
        <v>40.68</v>
      </c>
      <c r="CN8" s="58">
        <v>40.4</v>
      </c>
      <c r="CO8" s="58">
        <v>41.46</v>
      </c>
      <c r="CP8" s="58">
        <v>41.09</v>
      </c>
      <c r="CQ8" s="58">
        <v>38.409999999999997</v>
      </c>
      <c r="CR8" s="58">
        <v>38.64</v>
      </c>
      <c r="CS8" s="58">
        <v>39.68</v>
      </c>
      <c r="CT8" s="58">
        <v>38.409999999999997</v>
      </c>
      <c r="CU8" s="58">
        <v>38.380000000000003</v>
      </c>
      <c r="CV8" s="58">
        <v>40.19</v>
      </c>
      <c r="CW8" s="58">
        <v>40.89</v>
      </c>
      <c r="CX8" s="58">
        <v>40.89</v>
      </c>
      <c r="CY8" s="58">
        <v>41.09</v>
      </c>
      <c r="CZ8" s="58">
        <v>42.05</v>
      </c>
      <c r="DA8" s="58">
        <v>41.29</v>
      </c>
      <c r="DB8" s="58">
        <v>42.49</v>
      </c>
      <c r="DC8" s="58">
        <v>42.04</v>
      </c>
      <c r="DD8" s="58">
        <v>42.73</v>
      </c>
      <c r="DE8" s="58">
        <v>41.26</v>
      </c>
      <c r="DF8" s="58">
        <v>42.36</v>
      </c>
      <c r="DG8" s="58">
        <v>39.57</v>
      </c>
      <c r="DH8" s="58">
        <v>40.31</v>
      </c>
      <c r="DI8" s="58">
        <v>39.25</v>
      </c>
      <c r="DJ8" s="58">
        <v>40.17</v>
      </c>
      <c r="DK8" s="58">
        <v>40.64</v>
      </c>
      <c r="DL8" s="58">
        <v>39.130000000000003</v>
      </c>
      <c r="DM8" s="58">
        <v>36.43</v>
      </c>
      <c r="DN8" s="58">
        <v>36.51</v>
      </c>
      <c r="DO8" s="58">
        <v>35.06</v>
      </c>
      <c r="DP8" s="58">
        <v>33.130000000000003</v>
      </c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</row>
    <row r="9" spans="1:139" x14ac:dyDescent="0.2">
      <c r="A9" s="59">
        <v>421</v>
      </c>
      <c r="B9" s="61" t="s">
        <v>32</v>
      </c>
      <c r="C9" s="59" t="s">
        <v>0</v>
      </c>
      <c r="D9" s="60">
        <v>41437</v>
      </c>
      <c r="E9" s="57"/>
      <c r="F9" s="58">
        <v>20.97</v>
      </c>
      <c r="G9" s="58">
        <v>22.23</v>
      </c>
      <c r="H9" s="58">
        <v>23.28</v>
      </c>
      <c r="I9" s="58">
        <v>23.86</v>
      </c>
      <c r="J9" s="58">
        <v>24.6</v>
      </c>
      <c r="K9" s="58">
        <v>26.4</v>
      </c>
      <c r="L9" s="58">
        <v>26.4</v>
      </c>
      <c r="M9" s="58">
        <v>27.07</v>
      </c>
      <c r="N9" s="58">
        <v>27.03</v>
      </c>
      <c r="O9" s="58">
        <v>27.55</v>
      </c>
      <c r="P9" s="58">
        <v>28.42</v>
      </c>
      <c r="Q9" s="58">
        <v>29.02</v>
      </c>
      <c r="R9" s="58">
        <v>29.61</v>
      </c>
      <c r="S9" s="58">
        <v>29.88</v>
      </c>
      <c r="T9" s="58">
        <v>29.24</v>
      </c>
      <c r="U9" s="58">
        <v>29.14</v>
      </c>
      <c r="V9" s="58">
        <v>29.08</v>
      </c>
      <c r="W9" s="58">
        <v>29.73</v>
      </c>
      <c r="X9" s="58">
        <v>30.87</v>
      </c>
      <c r="Y9" s="58">
        <v>30.12</v>
      </c>
      <c r="Z9" s="58">
        <v>29.67</v>
      </c>
      <c r="AA9" s="58">
        <v>30.31</v>
      </c>
      <c r="AB9" s="58">
        <v>29.95</v>
      </c>
      <c r="AC9" s="58">
        <v>30.63</v>
      </c>
      <c r="AD9" s="58">
        <v>30.52</v>
      </c>
      <c r="AE9" s="58">
        <v>30.85</v>
      </c>
      <c r="AF9" s="58">
        <v>31.03</v>
      </c>
      <c r="AG9" s="58">
        <v>30.35</v>
      </c>
      <c r="AH9" s="58">
        <v>30.87</v>
      </c>
      <c r="AI9" s="58">
        <v>31.45</v>
      </c>
      <c r="AJ9" s="58">
        <v>31.14</v>
      </c>
      <c r="AK9" s="58">
        <v>31.6</v>
      </c>
      <c r="AL9" s="58">
        <v>32.21</v>
      </c>
      <c r="AM9" s="58">
        <v>33.130000000000003</v>
      </c>
      <c r="AN9" s="58">
        <v>32.86</v>
      </c>
      <c r="AO9" s="58">
        <v>33.97</v>
      </c>
      <c r="AP9" s="58">
        <v>34.79</v>
      </c>
      <c r="AQ9" s="58">
        <v>34.53</v>
      </c>
      <c r="AR9" s="58">
        <v>34.56</v>
      </c>
      <c r="AS9" s="58">
        <v>34.92</v>
      </c>
      <c r="AT9" s="58">
        <v>33.75</v>
      </c>
      <c r="AU9" s="58">
        <v>33.85</v>
      </c>
      <c r="AV9" s="58">
        <v>34.340000000000003</v>
      </c>
      <c r="AW9" s="58">
        <v>34.799999999999997</v>
      </c>
      <c r="AX9" s="58">
        <v>34.520000000000003</v>
      </c>
      <c r="AY9" s="58">
        <v>36.26</v>
      </c>
      <c r="AZ9" s="58">
        <v>37.57</v>
      </c>
      <c r="BA9" s="58">
        <v>37.03</v>
      </c>
      <c r="BB9" s="58">
        <v>36.880000000000003</v>
      </c>
      <c r="BC9" s="58">
        <v>37.700000000000003</v>
      </c>
      <c r="BD9" s="58">
        <v>39.08</v>
      </c>
      <c r="BE9" s="58">
        <v>39.67</v>
      </c>
      <c r="BF9" s="58">
        <v>39.85</v>
      </c>
      <c r="BG9" s="58">
        <v>39.19</v>
      </c>
      <c r="BH9" s="58">
        <v>40.01</v>
      </c>
      <c r="BI9" s="58">
        <v>48.27</v>
      </c>
      <c r="BJ9" s="58">
        <v>39.51</v>
      </c>
      <c r="BK9" s="58">
        <v>40.57</v>
      </c>
      <c r="BL9" s="58">
        <v>39.94</v>
      </c>
      <c r="BM9" s="58">
        <v>41.59</v>
      </c>
      <c r="BN9" s="58">
        <v>48.8</v>
      </c>
      <c r="BO9" s="58">
        <v>39.06</v>
      </c>
      <c r="BP9" s="58">
        <v>37.159999999999997</v>
      </c>
      <c r="BQ9" s="58">
        <v>37.01</v>
      </c>
      <c r="BR9" s="58">
        <v>34.700000000000003</v>
      </c>
      <c r="BS9" s="58">
        <v>34.630000000000003</v>
      </c>
      <c r="BT9" s="58">
        <v>35.17</v>
      </c>
      <c r="BU9" s="58">
        <v>35.049999999999997</v>
      </c>
      <c r="BV9" s="58">
        <v>35.81</v>
      </c>
      <c r="BW9" s="58">
        <v>35.96</v>
      </c>
      <c r="BX9" s="58">
        <v>36.01</v>
      </c>
      <c r="BY9" s="58">
        <v>37.28</v>
      </c>
      <c r="BZ9" s="58">
        <v>37.520000000000003</v>
      </c>
      <c r="CA9" s="58">
        <v>38.79</v>
      </c>
      <c r="CB9" s="58">
        <v>39.08</v>
      </c>
      <c r="CC9" s="58">
        <v>38.06</v>
      </c>
      <c r="CD9" s="58">
        <v>38.31</v>
      </c>
      <c r="CE9" s="58">
        <v>39.380000000000003</v>
      </c>
      <c r="CF9" s="58">
        <v>39.1</v>
      </c>
      <c r="CG9" s="58">
        <v>37.93</v>
      </c>
      <c r="CH9" s="58">
        <v>38.200000000000003</v>
      </c>
      <c r="CI9" s="58">
        <v>38.700000000000003</v>
      </c>
      <c r="CJ9" s="58">
        <v>38.549999999999997</v>
      </c>
      <c r="CK9" s="58">
        <v>37.96</v>
      </c>
      <c r="CL9" s="58">
        <v>38.340000000000003</v>
      </c>
      <c r="CM9" s="58">
        <v>37.29</v>
      </c>
      <c r="CN9" s="58">
        <v>38.33</v>
      </c>
      <c r="CO9" s="58">
        <v>38.229999999999997</v>
      </c>
      <c r="CP9" s="58">
        <v>38.229999999999997</v>
      </c>
      <c r="CQ9" s="58">
        <v>39.07</v>
      </c>
      <c r="CR9" s="58">
        <v>39.36</v>
      </c>
      <c r="CS9" s="58">
        <v>39.19</v>
      </c>
      <c r="CT9" s="58">
        <v>40.450000000000003</v>
      </c>
      <c r="CU9" s="58">
        <v>40.340000000000003</v>
      </c>
      <c r="CV9" s="58">
        <v>42.55</v>
      </c>
      <c r="CW9" s="58">
        <v>40.33</v>
      </c>
      <c r="CX9" s="58">
        <v>40.42</v>
      </c>
      <c r="CY9" s="58">
        <v>39.840000000000003</v>
      </c>
      <c r="CZ9" s="58">
        <v>40.69</v>
      </c>
      <c r="DA9" s="58">
        <v>39.85</v>
      </c>
      <c r="DB9" s="58">
        <v>40.1</v>
      </c>
      <c r="DC9" s="58">
        <v>38.83</v>
      </c>
      <c r="DD9" s="58">
        <v>40.47</v>
      </c>
      <c r="DE9" s="58">
        <v>39.54</v>
      </c>
      <c r="DF9" s="58">
        <v>39.78</v>
      </c>
      <c r="DG9" s="58">
        <v>39.130000000000003</v>
      </c>
      <c r="DH9" s="58">
        <v>38.869999999999997</v>
      </c>
      <c r="DI9" s="58">
        <v>38.96</v>
      </c>
      <c r="DJ9" s="58">
        <v>39.43</v>
      </c>
      <c r="DK9" s="58">
        <v>39.909999999999997</v>
      </c>
      <c r="DL9" s="58">
        <v>38.46</v>
      </c>
      <c r="DM9" s="58">
        <v>38.43</v>
      </c>
      <c r="DN9" s="58">
        <v>39.49</v>
      </c>
      <c r="DO9" s="58">
        <v>37.29</v>
      </c>
      <c r="DP9" s="58">
        <v>36.58</v>
      </c>
      <c r="DQ9" s="58">
        <v>36.630000000000003</v>
      </c>
      <c r="DR9" s="58">
        <v>36.28</v>
      </c>
      <c r="DS9" s="58">
        <v>36.22</v>
      </c>
      <c r="DT9" s="58">
        <v>37.03</v>
      </c>
      <c r="DU9" s="58">
        <v>35.57</v>
      </c>
      <c r="DV9" s="58">
        <v>35.26</v>
      </c>
      <c r="DW9" s="58">
        <v>35.840000000000003</v>
      </c>
      <c r="DX9" s="58">
        <v>34.47</v>
      </c>
      <c r="DY9" s="58">
        <v>35.020000000000003</v>
      </c>
      <c r="DZ9" s="58">
        <v>34.85</v>
      </c>
      <c r="EA9" s="58">
        <v>35.659999999999997</v>
      </c>
      <c r="EB9" s="58">
        <v>35.17</v>
      </c>
      <c r="EC9" s="58">
        <v>34.07</v>
      </c>
      <c r="ED9" s="58">
        <v>35.19</v>
      </c>
      <c r="EE9" s="58">
        <v>34.51</v>
      </c>
      <c r="EF9" s="58">
        <v>34.44</v>
      </c>
      <c r="EG9" s="58">
        <v>35.22</v>
      </c>
      <c r="EH9" s="58">
        <v>35.6</v>
      </c>
      <c r="EI9" s="58">
        <v>34.86</v>
      </c>
    </row>
    <row r="10" spans="1:139" x14ac:dyDescent="0.2">
      <c r="A10" s="59">
        <v>507</v>
      </c>
      <c r="B10" s="61" t="s">
        <v>32</v>
      </c>
      <c r="C10" s="59" t="s">
        <v>0</v>
      </c>
      <c r="D10" s="60">
        <v>41607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8">
        <v>40.51</v>
      </c>
      <c r="BK10" s="58">
        <v>39.29</v>
      </c>
      <c r="BL10" s="58">
        <v>38.78</v>
      </c>
      <c r="BM10" s="58">
        <v>37.04</v>
      </c>
      <c r="BN10" s="58">
        <v>36.340000000000003</v>
      </c>
      <c r="BO10" s="58">
        <v>38.880000000000003</v>
      </c>
      <c r="BP10" s="58">
        <v>37.909999999999997</v>
      </c>
      <c r="BQ10" s="58">
        <v>36.71</v>
      </c>
      <c r="BR10" s="58">
        <v>36.78</v>
      </c>
      <c r="BS10" s="58">
        <v>35.18</v>
      </c>
      <c r="BT10" s="58">
        <v>34.43</v>
      </c>
      <c r="BU10" s="58">
        <v>34.6</v>
      </c>
      <c r="BV10" s="58">
        <v>33.799999999999997</v>
      </c>
      <c r="BW10" s="58">
        <v>33.89</v>
      </c>
      <c r="BX10" s="58">
        <v>33.15</v>
      </c>
      <c r="BY10" s="58">
        <v>33.18</v>
      </c>
      <c r="BZ10" s="58">
        <v>33.08</v>
      </c>
      <c r="CA10" s="58">
        <v>32.82</v>
      </c>
      <c r="CB10" s="58">
        <v>33.21</v>
      </c>
      <c r="CC10" s="58">
        <v>32.81</v>
      </c>
      <c r="CD10" s="58">
        <v>32.79</v>
      </c>
      <c r="CE10" s="58">
        <v>31.48</v>
      </c>
      <c r="CF10" s="58">
        <v>27.21</v>
      </c>
      <c r="CG10" s="58">
        <v>29.84</v>
      </c>
      <c r="CH10" s="58">
        <v>28.15</v>
      </c>
      <c r="CI10" s="58">
        <v>28.55</v>
      </c>
      <c r="CJ10" s="58">
        <v>27.81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</row>
    <row r="11" spans="1:139" s="56" customFormat="1" ht="17" x14ac:dyDescent="0.2">
      <c r="A11" s="55"/>
      <c r="B11" s="55"/>
      <c r="C11" s="55"/>
      <c r="D11" s="55"/>
    </row>
    <row r="12" spans="1:139" ht="17" x14ac:dyDescent="0.2">
      <c r="A12" s="59">
        <v>384</v>
      </c>
      <c r="B12" s="59" t="s">
        <v>32</v>
      </c>
      <c r="C12" s="8" t="s">
        <v>42</v>
      </c>
      <c r="D12" s="60">
        <v>41431</v>
      </c>
      <c r="E12" s="57"/>
      <c r="F12" s="57"/>
      <c r="G12" s="58">
        <v>19.11</v>
      </c>
      <c r="H12" s="58">
        <v>21.09</v>
      </c>
      <c r="I12" s="58">
        <v>22.14</v>
      </c>
      <c r="J12" s="58">
        <v>21.81</v>
      </c>
      <c r="K12" s="58">
        <v>22.62</v>
      </c>
      <c r="L12" s="58">
        <v>24.01</v>
      </c>
      <c r="M12" s="58">
        <v>23.68</v>
      </c>
      <c r="N12" s="58">
        <v>24.09</v>
      </c>
      <c r="O12" s="58">
        <v>25.16</v>
      </c>
      <c r="P12" s="58">
        <v>26.69</v>
      </c>
      <c r="Q12" s="58">
        <v>28.03</v>
      </c>
      <c r="R12" s="58">
        <v>27.53</v>
      </c>
      <c r="S12" s="58">
        <v>27.2</v>
      </c>
      <c r="T12" s="58">
        <v>27.59</v>
      </c>
      <c r="U12" s="58">
        <v>27.54</v>
      </c>
      <c r="V12" s="58">
        <v>28.14</v>
      </c>
      <c r="W12" s="58">
        <v>27.87</v>
      </c>
      <c r="X12" s="58">
        <v>28.09</v>
      </c>
      <c r="Y12" s="58">
        <v>28.32</v>
      </c>
      <c r="Z12" s="58">
        <v>28.6</v>
      </c>
      <c r="AA12" s="58">
        <v>28.69</v>
      </c>
      <c r="AB12" s="58">
        <v>29.74</v>
      </c>
      <c r="AC12" s="58">
        <v>29.86</v>
      </c>
      <c r="AD12" s="58">
        <v>29.02</v>
      </c>
      <c r="AE12" s="58">
        <v>30.03</v>
      </c>
      <c r="AF12" s="58">
        <v>29.82</v>
      </c>
      <c r="AG12" s="58">
        <v>30.51</v>
      </c>
      <c r="AH12" s="58">
        <v>30.56</v>
      </c>
      <c r="AI12" s="58">
        <v>29.41</v>
      </c>
      <c r="AJ12" s="58">
        <v>30.81</v>
      </c>
      <c r="AK12" s="58">
        <v>30.51</v>
      </c>
      <c r="AL12" s="58">
        <v>31.31</v>
      </c>
      <c r="AM12" s="58">
        <v>31.46</v>
      </c>
      <c r="AN12" s="58">
        <v>32.64</v>
      </c>
      <c r="AO12" s="58">
        <v>32.200000000000003</v>
      </c>
      <c r="AP12" s="58">
        <v>33.18</v>
      </c>
      <c r="AQ12" s="58">
        <v>33.31</v>
      </c>
      <c r="AR12" s="58">
        <v>34.119999999999997</v>
      </c>
      <c r="AS12" s="58">
        <v>34.36</v>
      </c>
      <c r="AT12" s="58">
        <v>34.4</v>
      </c>
      <c r="AU12" s="58">
        <v>33.909999999999997</v>
      </c>
      <c r="AV12" s="58">
        <v>33.57</v>
      </c>
      <c r="AW12" s="58">
        <v>34.99</v>
      </c>
      <c r="AX12" s="58">
        <v>34.25</v>
      </c>
      <c r="AY12" s="58">
        <v>35</v>
      </c>
      <c r="AZ12" s="58">
        <v>35.200000000000003</v>
      </c>
      <c r="BA12" s="58">
        <v>35.6</v>
      </c>
      <c r="BB12" s="58">
        <v>35.9</v>
      </c>
      <c r="BC12" s="58">
        <v>34.6</v>
      </c>
      <c r="BD12" s="58">
        <v>35.49</v>
      </c>
      <c r="BE12" s="58">
        <v>35.909999999999997</v>
      </c>
      <c r="BF12" s="58">
        <v>36.72</v>
      </c>
      <c r="BG12" s="58">
        <v>37.64</v>
      </c>
      <c r="BH12" s="58">
        <v>36.49</v>
      </c>
      <c r="BI12" s="58">
        <v>37.56</v>
      </c>
      <c r="BJ12" s="58">
        <v>36.39</v>
      </c>
      <c r="BK12" s="58">
        <v>37.28</v>
      </c>
      <c r="BL12" s="58">
        <v>38.9</v>
      </c>
      <c r="BM12" s="58">
        <v>38.04</v>
      </c>
      <c r="BN12" s="58">
        <v>37.979999999999997</v>
      </c>
      <c r="BO12" s="58">
        <v>37.4</v>
      </c>
      <c r="BP12" s="58">
        <v>36.65</v>
      </c>
      <c r="BQ12" s="58">
        <v>37.229999999999997</v>
      </c>
      <c r="BR12" s="58">
        <v>37.26</v>
      </c>
      <c r="BS12" s="58">
        <v>37.549999999999997</v>
      </c>
      <c r="BT12" s="58">
        <v>37.21</v>
      </c>
      <c r="BU12" s="58">
        <v>37.44</v>
      </c>
      <c r="BV12" s="58">
        <v>37.119999999999997</v>
      </c>
      <c r="BW12" s="58">
        <v>36.72</v>
      </c>
      <c r="BX12" s="58">
        <v>36.67</v>
      </c>
      <c r="BY12" s="58">
        <v>35.61</v>
      </c>
      <c r="BZ12" s="58">
        <v>35.89</v>
      </c>
      <c r="CA12" s="58">
        <v>36.76</v>
      </c>
      <c r="CB12" s="58">
        <v>36.520000000000003</v>
      </c>
      <c r="CC12" s="58">
        <v>36.42</v>
      </c>
      <c r="CD12" s="58">
        <v>36.049999999999997</v>
      </c>
      <c r="CE12" s="58">
        <v>35.96</v>
      </c>
      <c r="CF12" s="58">
        <v>37.03</v>
      </c>
      <c r="CG12" s="58">
        <v>36.11</v>
      </c>
      <c r="CH12" s="58">
        <v>35.61</v>
      </c>
      <c r="CI12" s="58">
        <v>36.21</v>
      </c>
      <c r="CJ12" s="58">
        <v>35.92</v>
      </c>
      <c r="CK12" s="58">
        <v>36.24</v>
      </c>
      <c r="CL12" s="58">
        <v>36.64</v>
      </c>
      <c r="CM12" s="58">
        <v>36.19</v>
      </c>
      <c r="CN12" s="58">
        <v>36.54</v>
      </c>
      <c r="CO12" s="58">
        <v>35.979999999999997</v>
      </c>
      <c r="CP12" s="58">
        <v>36.020000000000003</v>
      </c>
      <c r="CQ12" s="58">
        <v>36.090000000000003</v>
      </c>
      <c r="CR12" s="58">
        <v>35.82</v>
      </c>
      <c r="CS12" s="58">
        <v>36.19</v>
      </c>
      <c r="CT12" s="58">
        <v>36.090000000000003</v>
      </c>
      <c r="CU12" s="58">
        <v>37.29</v>
      </c>
      <c r="CV12" s="58">
        <v>37.92</v>
      </c>
      <c r="CW12" s="58">
        <v>37.450000000000003</v>
      </c>
      <c r="CX12" s="58">
        <v>37.46</v>
      </c>
      <c r="CY12" s="58">
        <v>37.43</v>
      </c>
      <c r="CZ12" s="58">
        <v>36.51</v>
      </c>
      <c r="DA12" s="58">
        <v>37.130000000000003</v>
      </c>
      <c r="DB12" s="58">
        <v>36.56</v>
      </c>
      <c r="DC12" s="58">
        <v>37.99</v>
      </c>
      <c r="DD12" s="58">
        <v>36.21</v>
      </c>
      <c r="DE12" s="58">
        <v>36.69</v>
      </c>
      <c r="DF12" s="58">
        <v>37.08</v>
      </c>
      <c r="DG12" s="58">
        <v>37.72</v>
      </c>
      <c r="DH12" s="58">
        <v>36.4</v>
      </c>
      <c r="DI12" s="58">
        <v>36.68</v>
      </c>
      <c r="DJ12" s="58">
        <v>37.07</v>
      </c>
      <c r="DK12" s="58">
        <v>37.17</v>
      </c>
      <c r="DL12" s="58">
        <v>37.25</v>
      </c>
      <c r="DM12" s="58">
        <v>36.86</v>
      </c>
      <c r="DN12" s="58">
        <v>36.5</v>
      </c>
      <c r="DO12" s="58">
        <v>36.909999999999997</v>
      </c>
      <c r="DP12" s="58">
        <v>35.97</v>
      </c>
      <c r="DQ12" s="58">
        <v>34.520000000000003</v>
      </c>
      <c r="DR12" s="58">
        <v>35.65</v>
      </c>
      <c r="DS12" s="58">
        <v>36.01</v>
      </c>
      <c r="DT12" s="58">
        <v>35.729999999999997</v>
      </c>
      <c r="DU12" s="58">
        <v>36.03</v>
      </c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</row>
    <row r="13" spans="1:139" ht="17" x14ac:dyDescent="0.2">
      <c r="A13" s="59">
        <v>390</v>
      </c>
      <c r="B13" s="61" t="s">
        <v>32</v>
      </c>
      <c r="C13" s="8" t="s">
        <v>42</v>
      </c>
      <c r="D13" s="60">
        <v>41438</v>
      </c>
      <c r="E13" s="57"/>
      <c r="F13" s="58">
        <v>15.8</v>
      </c>
      <c r="G13" s="58">
        <v>18.48</v>
      </c>
      <c r="H13" s="58">
        <v>20.45</v>
      </c>
      <c r="I13" s="58">
        <v>21.34</v>
      </c>
      <c r="J13" s="58">
        <v>22.7</v>
      </c>
      <c r="K13" s="58">
        <v>25.97</v>
      </c>
      <c r="L13" s="58">
        <v>26.47</v>
      </c>
      <c r="M13" s="58">
        <v>26.79</v>
      </c>
      <c r="N13" s="58">
        <v>26.99</v>
      </c>
      <c r="O13" s="58">
        <v>27.23</v>
      </c>
      <c r="P13" s="58">
        <v>27.68</v>
      </c>
      <c r="Q13" s="58">
        <v>28.83</v>
      </c>
      <c r="R13" s="58">
        <v>28.46</v>
      </c>
      <c r="S13" s="58">
        <v>29.08</v>
      </c>
      <c r="T13" s="58">
        <v>29.37</v>
      </c>
      <c r="U13" s="58">
        <v>29.09</v>
      </c>
      <c r="V13" s="58">
        <v>29.83</v>
      </c>
      <c r="W13" s="58">
        <v>30.4</v>
      </c>
      <c r="X13" s="58">
        <v>29.51</v>
      </c>
      <c r="Y13" s="58">
        <v>27.92</v>
      </c>
      <c r="Z13" s="58">
        <v>28.84</v>
      </c>
      <c r="AA13" s="58">
        <v>29.31</v>
      </c>
      <c r="AB13" s="58">
        <v>28.44</v>
      </c>
      <c r="AC13" s="58">
        <v>29.47</v>
      </c>
      <c r="AD13" s="58">
        <v>29.3</v>
      </c>
      <c r="AE13" s="58">
        <v>29.95</v>
      </c>
      <c r="AF13" s="58">
        <v>30.26</v>
      </c>
      <c r="AG13" s="58">
        <v>30.15</v>
      </c>
      <c r="AH13" s="58">
        <v>29.64</v>
      </c>
      <c r="AI13" s="58">
        <v>29.82</v>
      </c>
      <c r="AJ13" s="58">
        <v>29.12</v>
      </c>
      <c r="AK13" s="58">
        <v>30.65</v>
      </c>
      <c r="AL13" s="58">
        <v>31.18</v>
      </c>
      <c r="AM13" s="58">
        <v>30.92</v>
      </c>
      <c r="AN13" s="58">
        <v>30.67</v>
      </c>
      <c r="AO13" s="58">
        <v>31.23</v>
      </c>
      <c r="AP13" s="58">
        <v>30.87</v>
      </c>
      <c r="AQ13" s="58">
        <v>31</v>
      </c>
      <c r="AR13" s="58">
        <v>31.66</v>
      </c>
      <c r="AS13" s="58">
        <v>31.33</v>
      </c>
      <c r="AT13" s="58">
        <v>31.25</v>
      </c>
      <c r="AU13" s="58">
        <v>31.43</v>
      </c>
      <c r="AV13" s="58">
        <v>31.2</v>
      </c>
      <c r="AW13" s="58">
        <v>30.9</v>
      </c>
      <c r="AX13" s="58">
        <v>31.04</v>
      </c>
      <c r="AY13" s="58">
        <v>31.31</v>
      </c>
      <c r="AZ13" s="58">
        <v>31.8</v>
      </c>
      <c r="BA13" s="58">
        <v>31.48</v>
      </c>
      <c r="BB13" s="58">
        <v>31.21</v>
      </c>
      <c r="BC13" s="58">
        <v>32.01</v>
      </c>
      <c r="BD13" s="58">
        <v>32.94</v>
      </c>
      <c r="BE13" s="58">
        <v>33.5</v>
      </c>
      <c r="BF13" s="58">
        <v>33.32</v>
      </c>
      <c r="BG13" s="58">
        <v>32.340000000000003</v>
      </c>
      <c r="BH13" s="58">
        <v>31.5</v>
      </c>
      <c r="BI13" s="58">
        <v>32.33</v>
      </c>
      <c r="BJ13" s="58">
        <v>31.97</v>
      </c>
      <c r="BK13" s="58">
        <v>33.82</v>
      </c>
      <c r="BL13" s="58">
        <v>33.61</v>
      </c>
      <c r="BM13" s="58">
        <v>33.46</v>
      </c>
      <c r="BN13" s="58">
        <v>32.369999999999997</v>
      </c>
      <c r="BO13" s="58">
        <v>31.62</v>
      </c>
      <c r="BP13" s="58">
        <v>32.07</v>
      </c>
      <c r="BQ13" s="58">
        <v>32.68</v>
      </c>
      <c r="BR13" s="58">
        <v>31.89</v>
      </c>
      <c r="BS13" s="58">
        <v>31.93</v>
      </c>
      <c r="BT13" s="58">
        <v>32.5</v>
      </c>
      <c r="BU13" s="58">
        <v>31.28</v>
      </c>
      <c r="BV13" s="58">
        <v>31.36</v>
      </c>
      <c r="BW13" s="58">
        <v>31.38</v>
      </c>
      <c r="BX13" s="58">
        <v>31.72</v>
      </c>
      <c r="BY13" s="58">
        <v>32.04</v>
      </c>
      <c r="BZ13" s="58">
        <v>32.14</v>
      </c>
      <c r="CA13" s="58">
        <v>31.73</v>
      </c>
      <c r="CB13" s="58">
        <v>31.85</v>
      </c>
      <c r="CC13" s="58">
        <v>31.02</v>
      </c>
      <c r="CD13" s="58">
        <v>31.58</v>
      </c>
      <c r="CE13" s="58">
        <v>31.74</v>
      </c>
      <c r="CF13" s="58">
        <v>30.17</v>
      </c>
      <c r="CG13" s="58">
        <v>31.12</v>
      </c>
      <c r="CH13" s="58">
        <v>30.81</v>
      </c>
      <c r="CI13" s="58">
        <v>31.43</v>
      </c>
      <c r="CJ13" s="58">
        <v>30.9</v>
      </c>
      <c r="CK13" s="58">
        <v>30.9</v>
      </c>
      <c r="CL13" s="58">
        <v>27.6</v>
      </c>
      <c r="CM13" s="58">
        <v>30.98</v>
      </c>
      <c r="CN13" s="58">
        <v>31.7</v>
      </c>
      <c r="CO13" s="58">
        <v>32.11</v>
      </c>
      <c r="CP13" s="58">
        <v>31.88</v>
      </c>
      <c r="CQ13" s="58">
        <v>32.89</v>
      </c>
      <c r="CR13" s="58">
        <v>32.68</v>
      </c>
      <c r="CS13" s="58">
        <v>33.979999999999997</v>
      </c>
      <c r="CT13" s="58">
        <v>32.19</v>
      </c>
      <c r="CU13" s="58">
        <v>32.89</v>
      </c>
      <c r="CV13" s="58">
        <v>32.729999999999997</v>
      </c>
      <c r="CW13" s="58">
        <v>32.94</v>
      </c>
      <c r="CX13" s="58">
        <v>32.18</v>
      </c>
      <c r="CY13" s="58">
        <v>31.73</v>
      </c>
      <c r="CZ13" s="58">
        <v>33.119999999999997</v>
      </c>
      <c r="DA13" s="58">
        <v>32.03</v>
      </c>
      <c r="DB13" s="58">
        <v>31.53</v>
      </c>
      <c r="DC13" s="58">
        <v>32.049999999999997</v>
      </c>
      <c r="DD13" s="58">
        <v>32.29</v>
      </c>
      <c r="DE13" s="58">
        <v>32.44</v>
      </c>
      <c r="DF13" s="58">
        <v>29.79</v>
      </c>
      <c r="DG13" s="58">
        <v>30.64</v>
      </c>
      <c r="DH13" s="58">
        <v>32.01</v>
      </c>
      <c r="DI13" s="58">
        <v>31.66</v>
      </c>
      <c r="DJ13" s="58">
        <v>30.63</v>
      </c>
      <c r="DK13" s="58">
        <v>30.48</v>
      </c>
      <c r="DL13" s="58">
        <v>30.46</v>
      </c>
      <c r="DM13" s="58">
        <v>29.95</v>
      </c>
      <c r="DN13" s="58">
        <v>30</v>
      </c>
      <c r="DO13" s="58">
        <v>29.48</v>
      </c>
      <c r="DP13" s="58">
        <v>28.65</v>
      </c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</row>
    <row r="14" spans="1:139" ht="17" x14ac:dyDescent="0.2">
      <c r="A14" s="59">
        <v>391</v>
      </c>
      <c r="B14" s="61" t="s">
        <v>32</v>
      </c>
      <c r="C14" s="8" t="s">
        <v>42</v>
      </c>
      <c r="D14" s="60">
        <v>41438</v>
      </c>
      <c r="E14" s="57"/>
      <c r="F14" s="58">
        <v>16.39</v>
      </c>
      <c r="G14" s="58">
        <v>18.920000000000002</v>
      </c>
      <c r="H14" s="58">
        <v>21.26</v>
      </c>
      <c r="I14" s="58">
        <v>21.95</v>
      </c>
      <c r="J14" s="58">
        <v>23.62</v>
      </c>
      <c r="K14" s="58">
        <v>26.22</v>
      </c>
      <c r="L14" s="58">
        <v>26.44</v>
      </c>
      <c r="M14" s="58">
        <v>28.77</v>
      </c>
      <c r="N14" s="58">
        <v>27.89</v>
      </c>
      <c r="O14" s="58">
        <v>27.31</v>
      </c>
      <c r="P14" s="58">
        <v>27.64</v>
      </c>
      <c r="Q14" s="58">
        <v>27.92</v>
      </c>
      <c r="R14" s="58">
        <v>29.1</v>
      </c>
      <c r="S14" s="58">
        <v>30.09</v>
      </c>
      <c r="T14" s="58">
        <v>29.95</v>
      </c>
      <c r="U14" s="58">
        <v>29.72</v>
      </c>
      <c r="V14" s="58">
        <v>30.61</v>
      </c>
      <c r="W14" s="58">
        <v>30.64</v>
      </c>
      <c r="X14" s="58">
        <v>31.38</v>
      </c>
      <c r="Y14" s="58">
        <v>30.77</v>
      </c>
      <c r="Z14" s="58">
        <v>30.4</v>
      </c>
      <c r="AA14" s="58">
        <v>31.33</v>
      </c>
      <c r="AB14" s="58">
        <v>30.2</v>
      </c>
      <c r="AC14" s="58">
        <v>39.869999999999997</v>
      </c>
      <c r="AD14" s="58">
        <v>31.45</v>
      </c>
      <c r="AE14" s="58">
        <v>32.1</v>
      </c>
      <c r="AF14" s="58">
        <v>31.89</v>
      </c>
      <c r="AG14" s="58">
        <v>31.75</v>
      </c>
      <c r="AH14" s="58">
        <v>31.57</v>
      </c>
      <c r="AI14" s="58">
        <v>31.43</v>
      </c>
      <c r="AJ14" s="58">
        <v>31.88</v>
      </c>
      <c r="AK14" s="58">
        <v>32.549999999999997</v>
      </c>
      <c r="AL14" s="58">
        <v>33.04</v>
      </c>
      <c r="AM14" s="58">
        <v>33.869999999999997</v>
      </c>
      <c r="AN14" s="58">
        <v>33.619999999999997</v>
      </c>
      <c r="AO14" s="58">
        <v>33.36</v>
      </c>
      <c r="AP14" s="58">
        <v>34.07</v>
      </c>
      <c r="AQ14" s="58">
        <v>34.770000000000003</v>
      </c>
      <c r="AR14" s="58">
        <v>35.49</v>
      </c>
      <c r="AS14" s="58">
        <v>35.67</v>
      </c>
      <c r="AT14" s="58">
        <v>35.04</v>
      </c>
      <c r="AU14" s="58">
        <v>35.76</v>
      </c>
      <c r="AV14" s="58">
        <v>31.11</v>
      </c>
      <c r="AW14" s="58">
        <v>34.450000000000003</v>
      </c>
      <c r="AX14" s="58">
        <v>35.229999999999997</v>
      </c>
      <c r="AY14" s="58">
        <v>35.47</v>
      </c>
      <c r="AZ14" s="58">
        <v>36.39</v>
      </c>
      <c r="BA14" s="58">
        <v>36.57</v>
      </c>
      <c r="BB14" s="58">
        <v>36.14</v>
      </c>
      <c r="BC14" s="58">
        <v>37</v>
      </c>
      <c r="BD14" s="58">
        <v>36.97</v>
      </c>
      <c r="BE14" s="58">
        <v>37.51</v>
      </c>
      <c r="BF14" s="58">
        <v>37.26</v>
      </c>
      <c r="BG14" s="58">
        <v>36.229999999999997</v>
      </c>
      <c r="BH14" s="58">
        <v>31.56</v>
      </c>
      <c r="BI14" s="58">
        <v>36.92</v>
      </c>
      <c r="BJ14" s="58">
        <v>37.57</v>
      </c>
      <c r="BK14" s="58">
        <v>37.229999999999997</v>
      </c>
      <c r="BL14" s="58">
        <v>37.43</v>
      </c>
      <c r="BM14" s="58">
        <v>37.18</v>
      </c>
      <c r="BN14" s="58">
        <v>37.909999999999997</v>
      </c>
      <c r="BO14" s="58">
        <v>37.28</v>
      </c>
      <c r="BP14" s="58">
        <v>36.28</v>
      </c>
      <c r="BQ14" s="58">
        <v>36.65</v>
      </c>
      <c r="BR14" s="58">
        <v>35.43</v>
      </c>
      <c r="BS14" s="58">
        <v>36.51</v>
      </c>
      <c r="BT14" s="58">
        <v>36.49</v>
      </c>
      <c r="BU14" s="58">
        <v>35.04</v>
      </c>
      <c r="BV14" s="58">
        <v>35.74</v>
      </c>
      <c r="BW14" s="58">
        <v>36.020000000000003</v>
      </c>
      <c r="BX14" s="58">
        <v>35.82</v>
      </c>
      <c r="BY14" s="58">
        <v>36.83</v>
      </c>
      <c r="BZ14" s="58">
        <v>35.68</v>
      </c>
      <c r="CA14" s="58">
        <v>35.729999999999997</v>
      </c>
      <c r="CB14" s="58">
        <v>35.51</v>
      </c>
      <c r="CC14" s="58">
        <v>34.5</v>
      </c>
      <c r="CD14" s="58">
        <v>36.200000000000003</v>
      </c>
      <c r="CE14" s="58">
        <v>36.68</v>
      </c>
      <c r="CF14" s="58">
        <v>36.36</v>
      </c>
      <c r="CG14" s="58">
        <v>35.83</v>
      </c>
      <c r="CH14" s="58">
        <v>37.18</v>
      </c>
      <c r="CI14" s="58">
        <v>36.229999999999997</v>
      </c>
      <c r="CJ14" s="58">
        <v>37.4</v>
      </c>
      <c r="CK14" s="58">
        <v>38.4</v>
      </c>
      <c r="CL14" s="58">
        <v>37.31</v>
      </c>
      <c r="CM14" s="58">
        <v>37.67</v>
      </c>
      <c r="CN14" s="58">
        <v>37.15</v>
      </c>
      <c r="CO14" s="58">
        <v>38.409999999999997</v>
      </c>
      <c r="CP14" s="58">
        <v>39.29</v>
      </c>
      <c r="CQ14" s="58">
        <v>40.56</v>
      </c>
      <c r="CR14" s="58">
        <v>41.06</v>
      </c>
      <c r="CS14" s="58">
        <v>41.96</v>
      </c>
      <c r="CT14" s="58">
        <v>42.22</v>
      </c>
      <c r="CU14" s="58">
        <v>42.87</v>
      </c>
      <c r="CV14" s="58">
        <v>41.08</v>
      </c>
      <c r="CW14" s="58">
        <v>43.41</v>
      </c>
      <c r="CX14" s="58">
        <v>46.14</v>
      </c>
      <c r="CY14" s="58">
        <v>48.07</v>
      </c>
      <c r="CZ14" s="58">
        <v>46.82</v>
      </c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</row>
    <row r="15" spans="1:139" ht="17" x14ac:dyDescent="0.2">
      <c r="A15" s="59">
        <v>405</v>
      </c>
      <c r="B15" s="61" t="s">
        <v>32</v>
      </c>
      <c r="C15" s="8" t="s">
        <v>42</v>
      </c>
      <c r="D15" s="60">
        <v>41437</v>
      </c>
      <c r="E15" s="57"/>
      <c r="F15" s="58">
        <v>18.09</v>
      </c>
      <c r="G15" s="58">
        <v>19.91</v>
      </c>
      <c r="H15" s="58">
        <v>21.4</v>
      </c>
      <c r="I15" s="58">
        <v>21.97</v>
      </c>
      <c r="J15" s="58">
        <v>22.64</v>
      </c>
      <c r="K15" s="58">
        <v>26.41</v>
      </c>
      <c r="L15" s="58">
        <v>26.55</v>
      </c>
      <c r="M15" s="58">
        <v>27.64</v>
      </c>
      <c r="N15" s="58">
        <v>27.62</v>
      </c>
      <c r="O15" s="58">
        <v>26.75</v>
      </c>
      <c r="P15" s="58">
        <v>28.6</v>
      </c>
      <c r="Q15" s="58">
        <v>28.96</v>
      </c>
      <c r="R15" s="58">
        <v>30.31</v>
      </c>
      <c r="S15" s="58">
        <v>30.65</v>
      </c>
      <c r="T15" s="58">
        <v>30.56</v>
      </c>
      <c r="U15" s="58">
        <v>31.04</v>
      </c>
      <c r="V15" s="58">
        <v>31.9</v>
      </c>
      <c r="W15" s="58">
        <v>30.8</v>
      </c>
      <c r="X15" s="58">
        <v>30.19</v>
      </c>
      <c r="Y15" s="58">
        <v>29.85</v>
      </c>
      <c r="Z15" s="58">
        <v>28.69</v>
      </c>
      <c r="AA15" s="58">
        <v>29.37</v>
      </c>
      <c r="AB15" s="58">
        <v>31.34</v>
      </c>
      <c r="AC15" s="58">
        <v>31.19</v>
      </c>
      <c r="AD15" s="58">
        <v>29.97</v>
      </c>
      <c r="AE15" s="58">
        <v>30.67</v>
      </c>
      <c r="AF15" s="58">
        <v>30.76</v>
      </c>
      <c r="AG15" s="58">
        <v>30.72</v>
      </c>
      <c r="AH15" s="58">
        <v>31.53</v>
      </c>
      <c r="AI15" s="58">
        <v>32.659999999999997</v>
      </c>
      <c r="AJ15" s="58">
        <v>32.090000000000003</v>
      </c>
      <c r="AK15" s="58">
        <v>33.909999999999997</v>
      </c>
      <c r="AL15" s="58">
        <v>32.450000000000003</v>
      </c>
      <c r="AM15" s="58">
        <v>33.869999999999997</v>
      </c>
      <c r="AN15" s="58">
        <v>33.69</v>
      </c>
      <c r="AO15" s="58">
        <v>34.94</v>
      </c>
      <c r="AP15" s="58">
        <v>34.81</v>
      </c>
      <c r="AQ15" s="58">
        <v>34.07</v>
      </c>
      <c r="AR15" s="58">
        <v>34.58</v>
      </c>
      <c r="AS15" s="58">
        <v>36.14</v>
      </c>
      <c r="AT15" s="58">
        <v>35.659999999999997</v>
      </c>
      <c r="AU15" s="58">
        <v>35.64</v>
      </c>
      <c r="AV15" s="58">
        <v>35.68</v>
      </c>
      <c r="AW15" s="58">
        <v>36.82</v>
      </c>
      <c r="AX15" s="58">
        <v>37.619999999999997</v>
      </c>
      <c r="AY15" s="58">
        <v>37.69</v>
      </c>
      <c r="AZ15" s="58">
        <v>39.090000000000003</v>
      </c>
      <c r="BA15" s="58">
        <v>38.520000000000003</v>
      </c>
      <c r="BB15" s="58">
        <v>37.82</v>
      </c>
      <c r="BC15" s="58">
        <v>40.11</v>
      </c>
      <c r="BD15" s="58">
        <v>41.03</v>
      </c>
      <c r="BE15" s="58">
        <v>41.88</v>
      </c>
      <c r="BF15" s="58">
        <v>42.53</v>
      </c>
      <c r="BG15" s="58">
        <v>40.479999999999997</v>
      </c>
      <c r="BH15" s="58">
        <v>41.6</v>
      </c>
      <c r="BI15" s="58">
        <v>42.19</v>
      </c>
      <c r="BJ15" s="58">
        <v>42.94</v>
      </c>
      <c r="BK15" s="58">
        <v>43.54</v>
      </c>
      <c r="BL15" s="58">
        <v>43.76</v>
      </c>
      <c r="BM15" s="58">
        <v>43.88</v>
      </c>
      <c r="BN15" s="58">
        <v>43.86</v>
      </c>
      <c r="BO15" s="58">
        <v>43.13</v>
      </c>
      <c r="BP15" s="58">
        <v>44.05</v>
      </c>
      <c r="BQ15" s="58">
        <v>44.6</v>
      </c>
      <c r="BR15" s="58">
        <v>44.51</v>
      </c>
      <c r="BS15" s="58">
        <v>43.72</v>
      </c>
      <c r="BT15" s="58">
        <v>43.77</v>
      </c>
      <c r="BU15" s="58">
        <v>42.09</v>
      </c>
      <c r="BV15" s="58">
        <v>39.83</v>
      </c>
      <c r="BW15" s="58">
        <v>39.799999999999997</v>
      </c>
      <c r="BX15" s="58">
        <v>39.049999999999997</v>
      </c>
      <c r="BY15" s="58">
        <v>38.89</v>
      </c>
      <c r="BZ15" s="58">
        <v>37.61</v>
      </c>
      <c r="CA15" s="58">
        <v>37</v>
      </c>
      <c r="CB15" s="58">
        <v>35.29</v>
      </c>
      <c r="CC15" s="58">
        <v>33.090000000000003</v>
      </c>
      <c r="CD15" s="58">
        <v>30.32</v>
      </c>
      <c r="CE15" s="58">
        <v>30.46</v>
      </c>
      <c r="CF15" s="58">
        <v>28.93</v>
      </c>
      <c r="CG15" s="58">
        <v>28.17</v>
      </c>
      <c r="CH15" s="58">
        <v>27.52</v>
      </c>
      <c r="CI15" s="58">
        <v>28.16</v>
      </c>
      <c r="CJ15" s="58">
        <v>28.07</v>
      </c>
      <c r="CK15" s="58">
        <v>29.43</v>
      </c>
      <c r="CL15" s="58">
        <v>26.82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</row>
    <row r="16" spans="1:139" ht="17" x14ac:dyDescent="0.2">
      <c r="A16" s="59">
        <v>406</v>
      </c>
      <c r="B16" s="61" t="s">
        <v>32</v>
      </c>
      <c r="C16" s="8" t="s">
        <v>42</v>
      </c>
      <c r="D16" s="60">
        <v>41437</v>
      </c>
      <c r="E16" s="57"/>
      <c r="F16" s="58">
        <v>19.59</v>
      </c>
      <c r="G16" s="58">
        <v>20.98</v>
      </c>
      <c r="H16" s="58">
        <v>22.19</v>
      </c>
      <c r="I16" s="58">
        <v>22.91</v>
      </c>
      <c r="J16" s="58">
        <v>23.22</v>
      </c>
      <c r="K16" s="58">
        <v>26.73</v>
      </c>
      <c r="L16" s="58">
        <v>27.97</v>
      </c>
      <c r="M16" s="58">
        <v>28.12</v>
      </c>
      <c r="N16" s="58">
        <v>28.57</v>
      </c>
      <c r="O16" s="58">
        <v>27.27</v>
      </c>
      <c r="P16" s="58">
        <v>30.12</v>
      </c>
      <c r="Q16" s="58">
        <v>30.51</v>
      </c>
      <c r="R16" s="58">
        <v>31.36</v>
      </c>
      <c r="S16" s="58">
        <v>30.91</v>
      </c>
      <c r="T16" s="58">
        <v>31.15</v>
      </c>
      <c r="U16" s="58">
        <v>32</v>
      </c>
      <c r="V16" s="58">
        <v>32.67</v>
      </c>
      <c r="W16" s="58">
        <v>31.88</v>
      </c>
      <c r="X16" s="58">
        <v>33.56</v>
      </c>
      <c r="Y16" s="58">
        <v>31.41</v>
      </c>
      <c r="Z16" s="58">
        <v>30.76</v>
      </c>
      <c r="AA16" s="58">
        <v>31.05</v>
      </c>
      <c r="AB16" s="58">
        <v>32.68</v>
      </c>
      <c r="AC16" s="58">
        <v>32.799999999999997</v>
      </c>
      <c r="AD16" s="58">
        <v>32.15</v>
      </c>
      <c r="AE16" s="58">
        <v>32.25</v>
      </c>
      <c r="AF16" s="58">
        <v>33.51</v>
      </c>
      <c r="AG16" s="58">
        <v>33.47</v>
      </c>
      <c r="AH16" s="58">
        <v>34.369999999999997</v>
      </c>
      <c r="AI16" s="58">
        <v>34.71</v>
      </c>
      <c r="AJ16" s="58">
        <v>35.24</v>
      </c>
      <c r="AK16" s="58">
        <v>36.869999999999997</v>
      </c>
      <c r="AL16" s="58">
        <v>35.79</v>
      </c>
      <c r="AM16" s="58">
        <v>37.07</v>
      </c>
      <c r="AN16" s="58">
        <v>36.89</v>
      </c>
      <c r="AO16" s="58">
        <v>38.36</v>
      </c>
      <c r="AP16" s="58">
        <v>39.06</v>
      </c>
      <c r="AQ16" s="58">
        <v>38.96</v>
      </c>
      <c r="AR16" s="58">
        <v>39.75</v>
      </c>
      <c r="AS16" s="58">
        <v>40.97</v>
      </c>
      <c r="AT16" s="58">
        <v>41.21</v>
      </c>
      <c r="AU16" s="58">
        <v>40.82</v>
      </c>
      <c r="AV16" s="58">
        <v>41.08</v>
      </c>
      <c r="AW16" s="58">
        <v>41.74</v>
      </c>
      <c r="AX16" s="58">
        <v>43.06</v>
      </c>
      <c r="AY16" s="58">
        <v>42.92</v>
      </c>
      <c r="AZ16" s="58">
        <v>43.14</v>
      </c>
      <c r="BA16" s="58">
        <v>43.84</v>
      </c>
      <c r="BB16" s="58">
        <v>43.37</v>
      </c>
      <c r="BC16" s="58">
        <v>44.33</v>
      </c>
      <c r="BD16" s="58">
        <v>46.14</v>
      </c>
      <c r="BE16" s="58">
        <v>46.31</v>
      </c>
      <c r="BF16" s="58">
        <v>47.68</v>
      </c>
      <c r="BG16" s="58">
        <v>45.97</v>
      </c>
      <c r="BH16" s="58">
        <v>46.64</v>
      </c>
      <c r="BI16" s="58">
        <v>46.66</v>
      </c>
      <c r="BJ16" s="58">
        <v>48.65</v>
      </c>
      <c r="BK16" s="58">
        <v>49.62</v>
      </c>
      <c r="BL16" s="58">
        <v>49.66</v>
      </c>
      <c r="BM16" s="58">
        <v>49.08</v>
      </c>
      <c r="BN16" s="58">
        <v>49.07</v>
      </c>
      <c r="BO16" s="58">
        <v>47.52</v>
      </c>
      <c r="BP16" s="58">
        <v>48.92</v>
      </c>
      <c r="BQ16" s="58">
        <v>50.02</v>
      </c>
      <c r="BR16" s="58">
        <v>50.09</v>
      </c>
      <c r="BS16" s="58">
        <v>49.16</v>
      </c>
      <c r="BT16" s="58">
        <v>51.22</v>
      </c>
      <c r="BU16" s="58">
        <v>49.85</v>
      </c>
      <c r="BV16" s="58">
        <v>48.33</v>
      </c>
      <c r="BW16" s="58">
        <v>49.06</v>
      </c>
      <c r="BX16" s="58">
        <v>48.66</v>
      </c>
      <c r="BY16" s="58">
        <v>49.94</v>
      </c>
      <c r="BZ16" s="58">
        <v>49.55</v>
      </c>
      <c r="CA16" s="58">
        <v>48.89</v>
      </c>
      <c r="CB16" s="58">
        <v>49.7</v>
      </c>
      <c r="CC16" s="58">
        <v>47.41</v>
      </c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</row>
    <row r="17" spans="1:139" ht="17" x14ac:dyDescent="0.2">
      <c r="A17" s="59">
        <v>409</v>
      </c>
      <c r="B17" s="61" t="s">
        <v>32</v>
      </c>
      <c r="C17" s="8" t="s">
        <v>42</v>
      </c>
      <c r="D17" s="60">
        <v>41437</v>
      </c>
      <c r="E17" s="57"/>
      <c r="F17" s="58">
        <v>18.54</v>
      </c>
      <c r="G17" s="58">
        <v>20.12</v>
      </c>
      <c r="H17" s="58">
        <v>21.2</v>
      </c>
      <c r="I17" s="58">
        <v>22.19</v>
      </c>
      <c r="J17" s="58">
        <v>23.13</v>
      </c>
      <c r="K17" s="58">
        <v>25.55</v>
      </c>
      <c r="L17" s="58">
        <v>25.82</v>
      </c>
      <c r="M17" s="58">
        <v>26.09</v>
      </c>
      <c r="N17" s="58">
        <v>27.01</v>
      </c>
      <c r="O17" s="58">
        <v>27.77</v>
      </c>
      <c r="P17" s="58">
        <v>28.17</v>
      </c>
      <c r="Q17" s="58">
        <v>28.9</v>
      </c>
      <c r="R17" s="58">
        <v>27.75</v>
      </c>
      <c r="S17" s="58">
        <v>29.1</v>
      </c>
      <c r="T17" s="58">
        <v>29.49</v>
      </c>
      <c r="U17" s="58">
        <v>30.54</v>
      </c>
      <c r="V17" s="58">
        <v>30.85</v>
      </c>
      <c r="W17" s="58">
        <v>30.76</v>
      </c>
      <c r="X17" s="58">
        <v>30.7</v>
      </c>
      <c r="Y17" s="58">
        <v>29.16</v>
      </c>
      <c r="Z17" s="58">
        <v>28.86</v>
      </c>
      <c r="AA17" s="58">
        <v>29.86</v>
      </c>
      <c r="AB17" s="58">
        <v>31.19</v>
      </c>
      <c r="AC17" s="58">
        <v>30.67</v>
      </c>
      <c r="AD17" s="58">
        <v>30.45</v>
      </c>
      <c r="AE17" s="58">
        <v>31.78</v>
      </c>
      <c r="AF17" s="58">
        <v>30.71</v>
      </c>
      <c r="AG17" s="58">
        <v>30.95</v>
      </c>
      <c r="AH17" s="58">
        <v>31.68</v>
      </c>
      <c r="AI17" s="58">
        <v>31.89</v>
      </c>
      <c r="AJ17" s="58">
        <v>32.67</v>
      </c>
      <c r="AK17" s="58">
        <v>33.19</v>
      </c>
      <c r="AL17" s="58">
        <v>32.880000000000003</v>
      </c>
      <c r="AM17" s="58">
        <v>33.450000000000003</v>
      </c>
      <c r="AN17" s="58">
        <v>34.03</v>
      </c>
      <c r="AO17" s="58">
        <v>33.64</v>
      </c>
      <c r="AP17" s="58">
        <v>34.630000000000003</v>
      </c>
      <c r="AQ17" s="58">
        <v>34.229999999999997</v>
      </c>
      <c r="AR17" s="58">
        <v>34.6</v>
      </c>
      <c r="AS17" s="58">
        <v>36.020000000000003</v>
      </c>
      <c r="AT17" s="58">
        <v>35.21</v>
      </c>
      <c r="AU17" s="58">
        <v>34.590000000000003</v>
      </c>
      <c r="AV17" s="58">
        <v>34.380000000000003</v>
      </c>
      <c r="AW17" s="58">
        <v>35.880000000000003</v>
      </c>
      <c r="AX17" s="58">
        <v>36.43</v>
      </c>
      <c r="AY17" s="58">
        <v>36.03</v>
      </c>
      <c r="AZ17" s="58">
        <v>37.119999999999997</v>
      </c>
      <c r="BA17" s="58">
        <v>37.64</v>
      </c>
      <c r="BB17" s="58">
        <v>38.07</v>
      </c>
      <c r="BC17" s="58">
        <v>38.76</v>
      </c>
      <c r="BD17" s="58">
        <v>39.450000000000003</v>
      </c>
      <c r="BE17" s="58">
        <v>39.83</v>
      </c>
      <c r="BF17" s="58">
        <v>41.11</v>
      </c>
      <c r="BG17" s="58">
        <v>39.43</v>
      </c>
      <c r="BH17" s="58">
        <v>39.67</v>
      </c>
      <c r="BI17" s="58">
        <v>40.42</v>
      </c>
      <c r="BJ17" s="58">
        <v>40.130000000000003</v>
      </c>
      <c r="BK17" s="58">
        <v>42.21</v>
      </c>
      <c r="BL17" s="58">
        <v>42.58</v>
      </c>
      <c r="BM17" s="58">
        <v>40.29</v>
      </c>
      <c r="BN17" s="58">
        <v>41.12</v>
      </c>
      <c r="BO17" s="58">
        <v>39.979999999999997</v>
      </c>
      <c r="BP17" s="58">
        <v>40.770000000000003</v>
      </c>
      <c r="BQ17" s="58">
        <v>40.94</v>
      </c>
      <c r="BR17" s="58">
        <v>40.98</v>
      </c>
      <c r="BS17" s="58">
        <v>39.979999999999997</v>
      </c>
      <c r="BT17" s="58">
        <v>41.28</v>
      </c>
      <c r="BU17" s="58">
        <v>40.92</v>
      </c>
      <c r="BV17" s="58">
        <v>38.03</v>
      </c>
      <c r="BW17" s="58">
        <v>39.07</v>
      </c>
      <c r="BX17" s="58">
        <v>40.229999999999997</v>
      </c>
      <c r="BY17" s="58">
        <v>40.69</v>
      </c>
      <c r="BZ17" s="58">
        <v>40.53</v>
      </c>
      <c r="CA17" s="58">
        <v>40.43</v>
      </c>
      <c r="CB17" s="58">
        <v>40.33</v>
      </c>
      <c r="CC17" s="58">
        <v>40.94</v>
      </c>
      <c r="CD17" s="58">
        <v>38.5</v>
      </c>
      <c r="CE17" s="58">
        <v>39.26</v>
      </c>
      <c r="CF17" s="58">
        <v>38.619999999999997</v>
      </c>
      <c r="CG17" s="58">
        <v>37.549999999999997</v>
      </c>
      <c r="CH17" s="58">
        <v>36.799999999999997</v>
      </c>
      <c r="CI17" s="58">
        <v>36.76</v>
      </c>
      <c r="CJ17" s="58">
        <v>36.26</v>
      </c>
      <c r="CK17" s="58">
        <v>37.93</v>
      </c>
      <c r="CL17" s="58">
        <v>38.18</v>
      </c>
      <c r="CM17" s="58">
        <v>37.21</v>
      </c>
      <c r="CN17" s="58">
        <v>37.369999999999997</v>
      </c>
      <c r="CO17" s="58">
        <v>36.28</v>
      </c>
      <c r="CP17" s="58">
        <v>36.479999999999997</v>
      </c>
      <c r="CQ17" s="58">
        <v>36.619999999999997</v>
      </c>
      <c r="CR17" s="58">
        <v>37.869999999999997</v>
      </c>
      <c r="CS17" s="58"/>
      <c r="CT17" s="58">
        <v>38.26</v>
      </c>
      <c r="CU17" s="58">
        <v>38.25</v>
      </c>
      <c r="CV17" s="58">
        <v>38.130000000000003</v>
      </c>
      <c r="CW17" s="58">
        <v>39.42</v>
      </c>
      <c r="CX17" s="58">
        <v>39.25</v>
      </c>
      <c r="CY17" s="58">
        <v>37.85</v>
      </c>
      <c r="CZ17" s="58">
        <v>38.51</v>
      </c>
      <c r="DA17" s="58">
        <v>39.65</v>
      </c>
      <c r="DB17" s="58">
        <v>39.31</v>
      </c>
      <c r="DC17" s="58">
        <v>37.119999999999997</v>
      </c>
      <c r="DD17" s="58">
        <v>36.840000000000003</v>
      </c>
      <c r="DE17" s="58">
        <v>37.200000000000003</v>
      </c>
      <c r="DF17" s="58"/>
      <c r="DG17" s="58">
        <v>36.71</v>
      </c>
      <c r="DH17" s="58">
        <v>36.93</v>
      </c>
      <c r="DI17" s="58">
        <v>37.380000000000003</v>
      </c>
      <c r="DJ17" s="58">
        <v>37.33</v>
      </c>
      <c r="DK17" s="58">
        <v>37.01</v>
      </c>
      <c r="DL17" s="58">
        <v>37.020000000000003</v>
      </c>
      <c r="DM17" s="58">
        <v>37.24</v>
      </c>
      <c r="DN17" s="58">
        <v>36.78</v>
      </c>
      <c r="DO17" s="58">
        <v>35.96</v>
      </c>
      <c r="DP17" s="58">
        <v>34.479999999999997</v>
      </c>
      <c r="DQ17" s="58">
        <v>35.1</v>
      </c>
      <c r="DR17" s="58">
        <v>34.159999999999997</v>
      </c>
      <c r="DS17" s="58">
        <v>33.770000000000003</v>
      </c>
      <c r="DT17" s="58">
        <v>33.89</v>
      </c>
      <c r="DU17" s="58">
        <v>34.29</v>
      </c>
      <c r="DV17" s="58">
        <v>33.15</v>
      </c>
      <c r="DW17" s="58">
        <v>27.34</v>
      </c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</row>
    <row r="18" spans="1:139" ht="17" x14ac:dyDescent="0.2">
      <c r="A18" s="59">
        <v>411</v>
      </c>
      <c r="B18" s="61" t="s">
        <v>32</v>
      </c>
      <c r="C18" s="8" t="s">
        <v>42</v>
      </c>
      <c r="D18" s="60">
        <v>41437</v>
      </c>
      <c r="E18" s="57"/>
      <c r="F18" s="58">
        <v>18.71</v>
      </c>
      <c r="G18" s="58">
        <v>20.170000000000002</v>
      </c>
      <c r="H18" s="58">
        <v>21.22</v>
      </c>
      <c r="I18" s="58">
        <v>21.24</v>
      </c>
      <c r="J18" s="58">
        <v>22.85</v>
      </c>
      <c r="K18" s="58">
        <v>25.39</v>
      </c>
      <c r="L18" s="58">
        <v>25.45</v>
      </c>
      <c r="M18" s="58">
        <v>26.79</v>
      </c>
      <c r="N18" s="58">
        <v>26.82</v>
      </c>
      <c r="O18" s="58">
        <v>29.05</v>
      </c>
      <c r="P18" s="58">
        <v>28.36</v>
      </c>
      <c r="Q18" s="58">
        <v>27.9</v>
      </c>
      <c r="R18" s="58">
        <v>29.23</v>
      </c>
      <c r="S18" s="58">
        <v>29.27</v>
      </c>
      <c r="T18" s="58">
        <v>29.54</v>
      </c>
      <c r="U18" s="58">
        <v>30.08</v>
      </c>
      <c r="V18" s="58">
        <v>29.72</v>
      </c>
      <c r="W18" s="58">
        <v>29.11</v>
      </c>
      <c r="X18" s="58">
        <v>28.89</v>
      </c>
      <c r="Y18" s="58">
        <v>25.46</v>
      </c>
      <c r="Z18" s="58">
        <v>27.93</v>
      </c>
      <c r="AA18" s="58">
        <v>28.7</v>
      </c>
      <c r="AB18" s="58">
        <v>30.05</v>
      </c>
      <c r="AC18" s="58">
        <v>29.52</v>
      </c>
      <c r="AD18" s="58">
        <v>28.59</v>
      </c>
      <c r="AE18" s="58">
        <v>29.35</v>
      </c>
      <c r="AF18" s="58">
        <v>30.5</v>
      </c>
      <c r="AG18" s="58">
        <v>30.37</v>
      </c>
      <c r="AH18" s="58">
        <v>30.04</v>
      </c>
      <c r="AI18" s="58">
        <v>30.84</v>
      </c>
      <c r="AJ18" s="58">
        <v>31.92</v>
      </c>
      <c r="AK18" s="58">
        <v>32.69</v>
      </c>
      <c r="AL18" s="58">
        <v>31.69</v>
      </c>
      <c r="AM18" s="58">
        <v>32.14</v>
      </c>
      <c r="AN18" s="58">
        <v>32.590000000000003</v>
      </c>
      <c r="AO18" s="58">
        <v>33.06</v>
      </c>
      <c r="AP18" s="58">
        <v>33.83</v>
      </c>
      <c r="AQ18" s="58">
        <v>33.659999999999997</v>
      </c>
      <c r="AR18" s="58">
        <v>34.049999999999997</v>
      </c>
      <c r="AS18" s="58">
        <v>35.74</v>
      </c>
      <c r="AT18" s="58">
        <v>35.53</v>
      </c>
      <c r="AU18" s="58">
        <v>35.11</v>
      </c>
      <c r="AV18" s="58">
        <v>34.53</v>
      </c>
      <c r="AW18" s="58">
        <v>35.75</v>
      </c>
      <c r="AX18" s="58">
        <v>33.94</v>
      </c>
      <c r="AY18" s="58">
        <v>35.56</v>
      </c>
      <c r="AZ18" s="58">
        <v>34.520000000000003</v>
      </c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</row>
    <row r="19" spans="1:139" ht="17" x14ac:dyDescent="0.2">
      <c r="A19" s="59">
        <v>416</v>
      </c>
      <c r="B19" s="61" t="s">
        <v>32</v>
      </c>
      <c r="C19" s="8" t="s">
        <v>42</v>
      </c>
      <c r="D19" s="60">
        <v>41437</v>
      </c>
      <c r="E19" s="57"/>
      <c r="F19" s="58">
        <v>18.32</v>
      </c>
      <c r="G19" s="58">
        <v>20.28</v>
      </c>
      <c r="H19" s="58">
        <v>21.29</v>
      </c>
      <c r="I19" s="58">
        <v>21.67</v>
      </c>
      <c r="J19" s="58">
        <v>22.44</v>
      </c>
      <c r="K19" s="58">
        <v>24.56</v>
      </c>
      <c r="L19" s="58">
        <v>24.95</v>
      </c>
      <c r="M19" s="58">
        <v>26.21</v>
      </c>
      <c r="N19" s="58">
        <v>26.77</v>
      </c>
      <c r="O19" s="58">
        <v>26.92</v>
      </c>
      <c r="P19" s="58">
        <v>27.18</v>
      </c>
      <c r="Q19" s="58">
        <v>27.77</v>
      </c>
      <c r="R19" s="58">
        <v>27.37</v>
      </c>
      <c r="S19" s="58">
        <v>27.52</v>
      </c>
      <c r="T19" s="58">
        <v>28.23</v>
      </c>
      <c r="U19" s="58">
        <v>28.36</v>
      </c>
      <c r="V19" s="58">
        <v>28.47</v>
      </c>
      <c r="W19" s="58">
        <v>29.11</v>
      </c>
      <c r="X19" s="58">
        <v>29.26</v>
      </c>
      <c r="Y19" s="58">
        <v>28.19</v>
      </c>
      <c r="Z19" s="58">
        <v>27.91</v>
      </c>
      <c r="AA19" s="58">
        <v>28.47</v>
      </c>
      <c r="AB19" s="58">
        <v>28.09</v>
      </c>
      <c r="AC19" s="58">
        <v>28.56</v>
      </c>
      <c r="AD19" s="58">
        <v>28.87</v>
      </c>
      <c r="AE19" s="58">
        <v>28.98</v>
      </c>
      <c r="AF19" s="58">
        <v>28.37</v>
      </c>
      <c r="AG19" s="58">
        <v>29.57</v>
      </c>
      <c r="AH19" s="58">
        <v>29.76</v>
      </c>
      <c r="AI19" s="58">
        <v>30.48</v>
      </c>
      <c r="AJ19" s="58">
        <v>29.49</v>
      </c>
      <c r="AK19" s="58">
        <v>29.41</v>
      </c>
      <c r="AL19" s="58">
        <v>29.51</v>
      </c>
      <c r="AM19" s="58">
        <v>30.19</v>
      </c>
      <c r="AN19" s="58">
        <v>29.73</v>
      </c>
      <c r="AO19" s="58">
        <v>31.74</v>
      </c>
      <c r="AP19" s="58">
        <v>32.01</v>
      </c>
      <c r="AQ19" s="58">
        <v>32.43</v>
      </c>
      <c r="AR19" s="58">
        <v>32.159999999999997</v>
      </c>
      <c r="AS19" s="58">
        <v>32.619999999999997</v>
      </c>
      <c r="AT19" s="58">
        <v>31.91</v>
      </c>
      <c r="AU19" s="58">
        <v>31.53</v>
      </c>
      <c r="AV19" s="58">
        <v>31.94</v>
      </c>
      <c r="AW19" s="58">
        <v>31.91</v>
      </c>
      <c r="AX19" s="58">
        <v>31.91</v>
      </c>
      <c r="AY19" s="58">
        <v>34.090000000000003</v>
      </c>
      <c r="AZ19" s="58">
        <v>35.130000000000003</v>
      </c>
      <c r="BA19" s="58">
        <v>35.22</v>
      </c>
      <c r="BB19" s="58">
        <v>34.85</v>
      </c>
      <c r="BC19" s="58">
        <v>35.94</v>
      </c>
      <c r="BD19" s="58">
        <v>36.54</v>
      </c>
      <c r="BE19" s="58">
        <v>37.36</v>
      </c>
      <c r="BF19" s="58">
        <v>37.549999999999997</v>
      </c>
      <c r="BG19" s="58">
        <v>36.700000000000003</v>
      </c>
      <c r="BH19" s="58">
        <v>37.950000000000003</v>
      </c>
      <c r="BI19" s="58">
        <v>38.49</v>
      </c>
      <c r="BJ19" s="58">
        <v>36.93</v>
      </c>
      <c r="BK19" s="58">
        <v>37.92</v>
      </c>
      <c r="BL19" s="58">
        <v>37.520000000000003</v>
      </c>
      <c r="BM19" s="58">
        <v>40.380000000000003</v>
      </c>
      <c r="BN19" s="58">
        <v>40.42</v>
      </c>
      <c r="BO19" s="58">
        <v>39.35</v>
      </c>
      <c r="BP19" s="58">
        <v>38.75</v>
      </c>
      <c r="BQ19" s="58">
        <v>39.9</v>
      </c>
      <c r="BR19" s="58">
        <v>39.67</v>
      </c>
      <c r="BS19" s="58">
        <v>38.270000000000003</v>
      </c>
      <c r="BT19" s="58">
        <v>39.21</v>
      </c>
      <c r="BU19" s="58">
        <v>38.56</v>
      </c>
      <c r="BV19" s="58">
        <v>39.58</v>
      </c>
      <c r="BW19" s="58">
        <v>39.14</v>
      </c>
      <c r="BX19" s="58">
        <v>39.33</v>
      </c>
      <c r="BY19" s="58">
        <v>40.03</v>
      </c>
      <c r="BZ19" s="58">
        <v>40.119999999999997</v>
      </c>
      <c r="CA19" s="58">
        <v>39.94</v>
      </c>
      <c r="CB19" s="58">
        <v>40.35</v>
      </c>
      <c r="CC19" s="58">
        <v>39.25</v>
      </c>
      <c r="CD19" s="58">
        <v>39.35</v>
      </c>
      <c r="CE19" s="58">
        <v>39.200000000000003</v>
      </c>
      <c r="CF19" s="58">
        <v>39.43</v>
      </c>
      <c r="CG19" s="58">
        <v>38.04</v>
      </c>
      <c r="CH19" s="58">
        <v>38.07</v>
      </c>
      <c r="CI19" s="58">
        <v>37.69</v>
      </c>
      <c r="CJ19" s="58">
        <v>37.57</v>
      </c>
      <c r="CK19" s="58">
        <v>38.19</v>
      </c>
      <c r="CL19" s="58">
        <v>37.86</v>
      </c>
      <c r="CM19" s="58">
        <v>38.76</v>
      </c>
      <c r="CN19" s="58">
        <v>38.409999999999997</v>
      </c>
      <c r="CO19" s="58">
        <v>39.61</v>
      </c>
      <c r="CP19" s="58">
        <v>39.049999999999997</v>
      </c>
      <c r="CQ19" s="58">
        <v>40.130000000000003</v>
      </c>
      <c r="CR19" s="58">
        <v>40.950000000000003</v>
      </c>
      <c r="CS19" s="58">
        <v>40.270000000000003</v>
      </c>
      <c r="CT19" s="58">
        <v>40.369999999999997</v>
      </c>
      <c r="CU19" s="58">
        <v>41.61</v>
      </c>
      <c r="CV19" s="58">
        <v>42.32</v>
      </c>
      <c r="CW19" s="58">
        <v>41.45</v>
      </c>
      <c r="CX19" s="58">
        <v>41.19</v>
      </c>
      <c r="CY19" s="58">
        <v>42.36</v>
      </c>
      <c r="CZ19" s="58">
        <v>42.59</v>
      </c>
      <c r="DA19" s="58">
        <v>41.68</v>
      </c>
      <c r="DB19" s="58">
        <v>39.479999999999997</v>
      </c>
      <c r="DC19" s="58">
        <v>38.770000000000003</v>
      </c>
      <c r="DD19" s="58">
        <v>40.200000000000003</v>
      </c>
      <c r="DE19" s="58">
        <v>39.26</v>
      </c>
      <c r="DF19" s="58">
        <v>40.21</v>
      </c>
      <c r="DG19" s="58">
        <v>39.68</v>
      </c>
      <c r="DH19" s="58">
        <v>40.07</v>
      </c>
      <c r="DI19" s="58">
        <v>39.229999999999997</v>
      </c>
      <c r="DJ19" s="58">
        <v>38.950000000000003</v>
      </c>
      <c r="DK19" s="58">
        <v>37.69</v>
      </c>
      <c r="DL19" s="58">
        <v>37.380000000000003</v>
      </c>
      <c r="DM19" s="58">
        <v>37.700000000000003</v>
      </c>
      <c r="DN19" s="58">
        <v>38.299999999999997</v>
      </c>
      <c r="DO19" s="58">
        <v>35.979999999999997</v>
      </c>
      <c r="DP19" s="58">
        <v>35.6</v>
      </c>
      <c r="DQ19" s="58">
        <v>34.840000000000003</v>
      </c>
      <c r="DR19" s="58">
        <v>35.14</v>
      </c>
      <c r="DS19" s="58">
        <v>34.25</v>
      </c>
      <c r="DT19" s="58">
        <v>34.51</v>
      </c>
      <c r="DU19" s="58">
        <v>33.5</v>
      </c>
      <c r="DV19" s="58">
        <v>33.520000000000003</v>
      </c>
      <c r="DW19" s="58">
        <v>33.840000000000003</v>
      </c>
      <c r="DX19" s="58">
        <v>33.26</v>
      </c>
      <c r="DY19" s="58">
        <v>33.08</v>
      </c>
      <c r="DZ19" s="58">
        <v>33.53</v>
      </c>
      <c r="EA19" s="58">
        <v>33.340000000000003</v>
      </c>
      <c r="EB19" s="58">
        <v>34.5</v>
      </c>
      <c r="EC19" s="58">
        <v>34.700000000000003</v>
      </c>
      <c r="ED19" s="58">
        <v>35.53</v>
      </c>
      <c r="EE19" s="58">
        <v>35.31</v>
      </c>
      <c r="EF19" s="58">
        <v>35.18</v>
      </c>
      <c r="EG19" s="58">
        <v>35.42</v>
      </c>
      <c r="EH19" s="58">
        <v>36.04</v>
      </c>
      <c r="EI19" s="58">
        <v>35.96</v>
      </c>
    </row>
    <row r="20" spans="1:139" ht="17" x14ac:dyDescent="0.2">
      <c r="A20" s="59">
        <v>420</v>
      </c>
      <c r="B20" s="61" t="s">
        <v>32</v>
      </c>
      <c r="C20" s="8" t="s">
        <v>42</v>
      </c>
      <c r="D20" s="60">
        <v>41437</v>
      </c>
      <c r="E20" s="57"/>
      <c r="F20" s="58">
        <v>18.02</v>
      </c>
      <c r="G20" s="58">
        <v>20.149999999999999</v>
      </c>
      <c r="H20" s="58">
        <v>21.68</v>
      </c>
      <c r="I20" s="58">
        <v>22.81</v>
      </c>
      <c r="J20" s="58">
        <v>23.33</v>
      </c>
      <c r="K20" s="58">
        <v>26.57</v>
      </c>
      <c r="L20" s="58">
        <v>27.33</v>
      </c>
      <c r="M20" s="58">
        <v>30.23</v>
      </c>
      <c r="N20" s="58">
        <v>28.81</v>
      </c>
      <c r="O20" s="58">
        <v>29.02</v>
      </c>
      <c r="P20" s="58">
        <v>29.53</v>
      </c>
      <c r="Q20" s="58">
        <v>29.2</v>
      </c>
      <c r="R20" s="58">
        <v>29.55</v>
      </c>
      <c r="S20" s="58">
        <v>30.27</v>
      </c>
      <c r="T20" s="58">
        <v>30.44</v>
      </c>
      <c r="U20" s="58">
        <v>31.65</v>
      </c>
      <c r="V20" s="58">
        <v>32.06</v>
      </c>
      <c r="W20" s="58">
        <v>32.61</v>
      </c>
      <c r="X20" s="58">
        <v>30.25</v>
      </c>
      <c r="Y20" s="58">
        <v>31.75</v>
      </c>
      <c r="Z20" s="58">
        <v>31.64</v>
      </c>
      <c r="AA20" s="58">
        <v>31.65</v>
      </c>
      <c r="AB20" s="58">
        <v>31.71</v>
      </c>
      <c r="AC20" s="58">
        <v>31.66</v>
      </c>
      <c r="AD20" s="58">
        <v>31.93</v>
      </c>
      <c r="AE20" s="58">
        <v>31.65</v>
      </c>
      <c r="AF20" s="58">
        <v>31.51</v>
      </c>
      <c r="AG20" s="58">
        <v>31.77</v>
      </c>
      <c r="AH20" s="58">
        <v>32.14</v>
      </c>
      <c r="AI20" s="58">
        <v>32.799999999999997</v>
      </c>
      <c r="AJ20" s="58">
        <v>32.880000000000003</v>
      </c>
      <c r="AK20" s="58">
        <v>32.57</v>
      </c>
      <c r="AL20" s="58">
        <v>33.200000000000003</v>
      </c>
      <c r="AM20" s="58">
        <v>33.729999999999997</v>
      </c>
      <c r="AN20" s="58">
        <v>33.39</v>
      </c>
      <c r="AO20" s="58">
        <v>35.700000000000003</v>
      </c>
      <c r="AP20" s="58">
        <v>36.56</v>
      </c>
      <c r="AQ20" s="58">
        <v>36.44</v>
      </c>
      <c r="AR20" s="58">
        <v>37.32</v>
      </c>
      <c r="AS20" s="58">
        <v>37.67</v>
      </c>
      <c r="AT20" s="58">
        <v>35.72</v>
      </c>
      <c r="AU20" s="58">
        <v>36.42</v>
      </c>
      <c r="AV20" s="58">
        <v>36.51</v>
      </c>
      <c r="AW20" s="58">
        <v>36.57</v>
      </c>
      <c r="AX20" s="58">
        <v>36.96</v>
      </c>
      <c r="AY20" s="58">
        <v>39.5</v>
      </c>
      <c r="AZ20" s="58">
        <v>41.38</v>
      </c>
      <c r="BA20" s="58">
        <v>41.35</v>
      </c>
      <c r="BB20" s="58">
        <v>41.32</v>
      </c>
      <c r="BC20" s="58">
        <v>42.17</v>
      </c>
      <c r="BD20" s="58">
        <v>43.4</v>
      </c>
      <c r="BE20" s="58">
        <v>44.46</v>
      </c>
      <c r="BF20" s="58">
        <v>45.38</v>
      </c>
      <c r="BG20" s="58">
        <v>45.41</v>
      </c>
      <c r="BH20" s="58">
        <v>46</v>
      </c>
      <c r="BI20" s="58">
        <v>47.6</v>
      </c>
      <c r="BJ20" s="58">
        <v>46.37</v>
      </c>
      <c r="BK20" s="58">
        <v>47.45</v>
      </c>
      <c r="BL20" s="58">
        <v>47.1</v>
      </c>
      <c r="BM20" s="58">
        <v>49.39</v>
      </c>
      <c r="BN20" s="58">
        <v>49.64</v>
      </c>
      <c r="BO20" s="58">
        <v>47.7</v>
      </c>
      <c r="BP20" s="58">
        <v>46.68</v>
      </c>
      <c r="BQ20" s="58">
        <v>46.94</v>
      </c>
      <c r="BR20" s="58">
        <v>46.71</v>
      </c>
      <c r="BS20" s="58">
        <v>45.52</v>
      </c>
      <c r="BT20" s="58">
        <v>46.5</v>
      </c>
      <c r="BU20" s="58">
        <v>46.79</v>
      </c>
      <c r="BV20" s="58">
        <v>47.62</v>
      </c>
      <c r="BW20" s="58">
        <v>47.97</v>
      </c>
      <c r="BX20" s="58">
        <v>48.04</v>
      </c>
      <c r="BY20" s="58">
        <v>48.28</v>
      </c>
      <c r="BZ20" s="58">
        <v>48.67</v>
      </c>
      <c r="CA20" s="58">
        <v>48.12</v>
      </c>
      <c r="CB20" s="58">
        <v>48.31</v>
      </c>
      <c r="CC20" s="58">
        <v>46.74</v>
      </c>
      <c r="CD20" s="58">
        <v>46.65</v>
      </c>
      <c r="CE20" s="58">
        <v>46.4</v>
      </c>
      <c r="CF20" s="58">
        <v>46.65</v>
      </c>
      <c r="CG20" s="58">
        <v>45.06</v>
      </c>
      <c r="CH20" s="58">
        <v>45.48</v>
      </c>
      <c r="CI20" s="58">
        <v>46.13</v>
      </c>
      <c r="CJ20" s="58">
        <v>45.98</v>
      </c>
      <c r="CK20" s="58">
        <v>45.88</v>
      </c>
      <c r="CL20" s="58">
        <v>46.49</v>
      </c>
      <c r="CM20" s="58">
        <v>48.05</v>
      </c>
      <c r="CN20" s="58">
        <v>47.1</v>
      </c>
      <c r="CO20" s="58">
        <v>47.69</v>
      </c>
      <c r="CP20" s="58">
        <v>47.39</v>
      </c>
      <c r="CQ20" s="58">
        <v>48.43</v>
      </c>
      <c r="CR20" s="58">
        <v>48.29</v>
      </c>
      <c r="CS20" s="58">
        <v>48.88</v>
      </c>
      <c r="CT20" s="58">
        <v>48.11</v>
      </c>
      <c r="CU20" s="58">
        <v>48.3</v>
      </c>
      <c r="CV20" s="58">
        <v>47.96</v>
      </c>
      <c r="CW20" s="58">
        <v>46.72</v>
      </c>
      <c r="CX20" s="58">
        <v>46.59</v>
      </c>
      <c r="CY20" s="58">
        <v>46.69</v>
      </c>
      <c r="CZ20" s="58">
        <v>44.85</v>
      </c>
      <c r="DA20" s="58">
        <v>43.07</v>
      </c>
      <c r="DB20" s="58">
        <v>41.63</v>
      </c>
      <c r="DC20" s="58">
        <v>40.71</v>
      </c>
      <c r="DD20" s="58">
        <v>42.04</v>
      </c>
      <c r="DE20" s="58">
        <v>40.24</v>
      </c>
      <c r="DF20" s="58">
        <v>41.27</v>
      </c>
      <c r="DG20" s="58">
        <v>39.92</v>
      </c>
      <c r="DH20" s="58">
        <v>39.78</v>
      </c>
      <c r="DI20" s="58">
        <v>39.17</v>
      </c>
      <c r="DJ20" s="58">
        <v>39.31</v>
      </c>
      <c r="DK20" s="58">
        <v>39.450000000000003</v>
      </c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</row>
    <row r="21" spans="1:139" ht="17" x14ac:dyDescent="0.2">
      <c r="A21" s="59">
        <v>422</v>
      </c>
      <c r="B21" s="61" t="s">
        <v>32</v>
      </c>
      <c r="C21" s="8" t="s">
        <v>42</v>
      </c>
      <c r="D21" s="60">
        <v>41437</v>
      </c>
      <c r="E21" s="57"/>
      <c r="F21" s="58">
        <v>17.399999999999999</v>
      </c>
      <c r="G21" s="58">
        <v>18.27</v>
      </c>
      <c r="H21" s="58">
        <v>20.21</v>
      </c>
      <c r="I21" s="58">
        <v>20.239999999999998</v>
      </c>
      <c r="J21" s="58">
        <v>21.07</v>
      </c>
      <c r="K21" s="58">
        <v>22.71</v>
      </c>
      <c r="L21" s="58">
        <v>23.57</v>
      </c>
      <c r="M21" s="58">
        <v>26.1</v>
      </c>
      <c r="N21" s="58">
        <v>23.96</v>
      </c>
      <c r="O21" s="58">
        <v>24.15</v>
      </c>
      <c r="P21" s="58">
        <v>24.79</v>
      </c>
      <c r="Q21" s="58">
        <v>24.96</v>
      </c>
      <c r="R21" s="58">
        <v>24.68</v>
      </c>
      <c r="S21" s="58">
        <v>24.42</v>
      </c>
      <c r="T21" s="58">
        <v>24.98</v>
      </c>
      <c r="U21" s="58">
        <v>25.14</v>
      </c>
      <c r="V21" s="58">
        <v>24.97</v>
      </c>
      <c r="W21" s="58">
        <v>25.85</v>
      </c>
      <c r="X21" s="58">
        <v>26.05</v>
      </c>
      <c r="Y21" s="58">
        <v>25.73</v>
      </c>
      <c r="Z21" s="58">
        <v>25.81</v>
      </c>
      <c r="AA21" s="58">
        <v>25.6</v>
      </c>
      <c r="AB21" s="58">
        <v>25.77</v>
      </c>
      <c r="AC21" s="58">
        <v>26.15</v>
      </c>
      <c r="AD21" s="58">
        <v>26.93</v>
      </c>
      <c r="AE21" s="58">
        <v>25.84</v>
      </c>
      <c r="AF21" s="58">
        <v>25.92</v>
      </c>
      <c r="AG21" s="58">
        <v>26.4</v>
      </c>
      <c r="AH21" s="58">
        <v>27.01</v>
      </c>
      <c r="AI21" s="58">
        <v>27.76</v>
      </c>
      <c r="AJ21" s="58">
        <v>26.42</v>
      </c>
      <c r="AK21" s="58">
        <v>26.52</v>
      </c>
      <c r="AL21" s="58">
        <v>26.83</v>
      </c>
      <c r="AM21" s="58">
        <v>27.98</v>
      </c>
      <c r="AN21" s="58">
        <v>26.82</v>
      </c>
      <c r="AO21" s="58">
        <v>28.33</v>
      </c>
      <c r="AP21" s="58">
        <v>28.47</v>
      </c>
      <c r="AQ21" s="58">
        <v>28.33</v>
      </c>
      <c r="AR21" s="58">
        <v>28.29</v>
      </c>
      <c r="AS21" s="58">
        <v>29.11</v>
      </c>
      <c r="AT21" s="58">
        <v>28.54</v>
      </c>
      <c r="AU21" s="58">
        <v>28.3</v>
      </c>
      <c r="AV21" s="58">
        <v>28.84</v>
      </c>
      <c r="AW21" s="58">
        <v>29.13</v>
      </c>
      <c r="AX21" s="58">
        <v>28.56</v>
      </c>
      <c r="AY21" s="58">
        <v>30.14</v>
      </c>
      <c r="AZ21" s="58">
        <v>30.43</v>
      </c>
      <c r="BA21" s="58">
        <v>29.97</v>
      </c>
      <c r="BB21" s="58">
        <v>28.91</v>
      </c>
      <c r="BC21" s="58">
        <v>30.13</v>
      </c>
      <c r="BD21" s="58">
        <v>30.85</v>
      </c>
      <c r="BE21" s="58">
        <v>31.5</v>
      </c>
      <c r="BF21" s="58">
        <v>31.36</v>
      </c>
      <c r="BG21" s="58">
        <v>31</v>
      </c>
      <c r="BH21" s="58">
        <v>31.51</v>
      </c>
      <c r="BI21" s="58">
        <v>31.81</v>
      </c>
      <c r="BJ21" s="58">
        <v>31.23</v>
      </c>
      <c r="BK21" s="58">
        <v>32.270000000000003</v>
      </c>
      <c r="BL21" s="58">
        <v>31.59</v>
      </c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</row>
    <row r="22" spans="1:139" ht="17" x14ac:dyDescent="0.2">
      <c r="A22" s="59">
        <v>470</v>
      </c>
      <c r="B22" s="61" t="s">
        <v>32</v>
      </c>
      <c r="C22" s="8" t="s">
        <v>42</v>
      </c>
      <c r="D22" s="60">
        <v>41502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8">
        <v>36.520000000000003</v>
      </c>
      <c r="BW22" s="58">
        <v>35.81</v>
      </c>
      <c r="BX22" s="58">
        <v>25.81</v>
      </c>
      <c r="BY22" s="58">
        <v>35.42</v>
      </c>
      <c r="BZ22" s="58">
        <v>33.979999999999997</v>
      </c>
      <c r="CA22" s="58">
        <v>35.119999999999997</v>
      </c>
      <c r="CB22" s="58">
        <v>35.6</v>
      </c>
      <c r="CC22" s="58">
        <v>34.950000000000003</v>
      </c>
      <c r="CD22" s="58">
        <v>38.22</v>
      </c>
      <c r="CE22" s="58">
        <v>34.9</v>
      </c>
      <c r="CF22" s="58">
        <v>35.46</v>
      </c>
      <c r="CG22" s="58">
        <v>36.1</v>
      </c>
      <c r="CH22" s="58">
        <v>35.74</v>
      </c>
      <c r="CI22" s="58">
        <v>36.840000000000003</v>
      </c>
      <c r="CJ22" s="58">
        <v>36.11</v>
      </c>
      <c r="CK22" s="58">
        <v>38</v>
      </c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</row>
    <row r="23" spans="1:139" ht="17" x14ac:dyDescent="0.2">
      <c r="A23" s="59">
        <v>484</v>
      </c>
      <c r="B23" s="61" t="s">
        <v>32</v>
      </c>
      <c r="C23" s="8" t="s">
        <v>42</v>
      </c>
      <c r="D23" s="60">
        <v>41496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8">
        <v>33.5</v>
      </c>
      <c r="BX23" s="58">
        <v>33.119999999999997</v>
      </c>
      <c r="BY23" s="58">
        <v>33.33</v>
      </c>
      <c r="BZ23" s="58">
        <v>32.020000000000003</v>
      </c>
      <c r="CA23" s="58">
        <v>32.51</v>
      </c>
      <c r="CB23" s="58">
        <v>33.01</v>
      </c>
      <c r="CC23" s="58">
        <v>32.020000000000003</v>
      </c>
      <c r="CD23" s="58">
        <v>33.19</v>
      </c>
      <c r="CE23" s="58">
        <v>32.46</v>
      </c>
      <c r="CF23" s="58">
        <v>32.94</v>
      </c>
      <c r="CG23" s="58">
        <v>32.94</v>
      </c>
      <c r="CH23" s="58">
        <v>33.22</v>
      </c>
      <c r="CI23" s="58">
        <v>32.729999999999997</v>
      </c>
      <c r="CJ23" s="58">
        <v>32.75</v>
      </c>
      <c r="CK23" s="58">
        <v>33</v>
      </c>
      <c r="CL23" s="58">
        <v>32.94</v>
      </c>
      <c r="CM23" s="58">
        <v>32.93</v>
      </c>
      <c r="CN23" s="58">
        <v>34.32</v>
      </c>
      <c r="CO23" s="58">
        <v>34.75</v>
      </c>
      <c r="CP23" s="58">
        <v>33.11</v>
      </c>
      <c r="CQ23" s="58">
        <v>33.35</v>
      </c>
      <c r="CR23" s="58">
        <v>33.82</v>
      </c>
      <c r="CS23" s="58">
        <v>34.270000000000003</v>
      </c>
      <c r="CT23" s="58">
        <v>36.130000000000003</v>
      </c>
      <c r="CU23" s="58">
        <v>34.49</v>
      </c>
      <c r="CV23" s="58">
        <v>35.299999999999997</v>
      </c>
      <c r="CW23" s="58">
        <v>34.590000000000003</v>
      </c>
      <c r="CX23" s="58">
        <v>35.64</v>
      </c>
      <c r="CY23" s="58">
        <v>35</v>
      </c>
      <c r="CZ23" s="58">
        <v>35.53</v>
      </c>
      <c r="DA23" s="58">
        <v>34.08</v>
      </c>
      <c r="DB23" s="58">
        <v>33.96</v>
      </c>
      <c r="DC23" s="58">
        <v>35.4</v>
      </c>
      <c r="DD23" s="58">
        <v>35.35</v>
      </c>
      <c r="DE23" s="58">
        <v>35.159999999999997</v>
      </c>
      <c r="DF23" s="58">
        <v>34.69</v>
      </c>
      <c r="DG23" s="58">
        <v>30.47</v>
      </c>
      <c r="DH23" s="58">
        <v>33.04</v>
      </c>
      <c r="DI23" s="58">
        <v>31.72</v>
      </c>
      <c r="DJ23" s="58">
        <v>33.24</v>
      </c>
      <c r="DK23" s="58">
        <v>33.44</v>
      </c>
      <c r="DL23" s="58">
        <v>32.54</v>
      </c>
      <c r="DM23" s="58">
        <v>33.630000000000003</v>
      </c>
      <c r="DN23" s="58">
        <v>33.06</v>
      </c>
      <c r="DO23" s="58">
        <v>34.61</v>
      </c>
      <c r="DP23" s="58">
        <v>34.340000000000003</v>
      </c>
      <c r="DQ23" s="58">
        <v>35.270000000000003</v>
      </c>
      <c r="DR23" s="58">
        <v>33.840000000000003</v>
      </c>
      <c r="DS23" s="58">
        <v>32.840000000000003</v>
      </c>
      <c r="DT23" s="58">
        <v>33.07</v>
      </c>
      <c r="DU23" s="58">
        <v>32.82</v>
      </c>
      <c r="DV23" s="58">
        <v>34.26</v>
      </c>
      <c r="DW23" s="58">
        <v>33.549999999999997</v>
      </c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</row>
    <row r="24" spans="1:139" ht="17" x14ac:dyDescent="0.2">
      <c r="A24" s="59">
        <v>491</v>
      </c>
      <c r="B24" s="61" t="s">
        <v>32</v>
      </c>
      <c r="C24" s="8" t="s">
        <v>42</v>
      </c>
      <c r="D24" s="60">
        <v>41491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8">
        <v>41.11</v>
      </c>
      <c r="BY24" s="58">
        <v>42.29</v>
      </c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</row>
    <row r="25" spans="1:139" ht="17" x14ac:dyDescent="0.2">
      <c r="A25" s="59">
        <v>496</v>
      </c>
      <c r="B25" s="61" t="s">
        <v>32</v>
      </c>
      <c r="C25" s="8" t="s">
        <v>42</v>
      </c>
      <c r="D25" s="60">
        <v>41511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8">
        <v>34.17</v>
      </c>
      <c r="BV25" s="58">
        <v>35.090000000000003</v>
      </c>
      <c r="BW25" s="58">
        <v>33.200000000000003</v>
      </c>
      <c r="BX25" s="58">
        <v>32.979999999999997</v>
      </c>
      <c r="BY25" s="58">
        <v>32.090000000000003</v>
      </c>
      <c r="BZ25" s="58">
        <v>34.56</v>
      </c>
      <c r="CA25" s="58">
        <v>33.19</v>
      </c>
      <c r="CB25" s="58">
        <v>33.950000000000003</v>
      </c>
      <c r="CC25" s="58">
        <v>33.46</v>
      </c>
      <c r="CD25" s="58">
        <v>33.409999999999997</v>
      </c>
      <c r="CE25" s="58">
        <v>34.97</v>
      </c>
      <c r="CF25" s="58">
        <v>33.409999999999997</v>
      </c>
      <c r="CG25" s="58">
        <v>35.43</v>
      </c>
      <c r="CH25" s="58">
        <v>35.06</v>
      </c>
      <c r="CI25" s="58">
        <v>33.75</v>
      </c>
      <c r="CJ25" s="58">
        <v>33</v>
      </c>
      <c r="CK25" s="58">
        <v>34.99</v>
      </c>
      <c r="CL25" s="58">
        <v>33.479999999999997</v>
      </c>
      <c r="CM25" s="58">
        <v>32.93</v>
      </c>
      <c r="CN25" s="58">
        <v>34.090000000000003</v>
      </c>
      <c r="CO25" s="58">
        <v>34.9</v>
      </c>
      <c r="CP25" s="58">
        <v>33.49</v>
      </c>
      <c r="CQ25" s="58">
        <v>33.46</v>
      </c>
      <c r="CR25" s="58">
        <v>34.119999999999997</v>
      </c>
      <c r="CS25" s="58">
        <v>32.24</v>
      </c>
      <c r="CT25" s="58">
        <v>30.49</v>
      </c>
      <c r="CU25" s="58">
        <v>32.619999999999997</v>
      </c>
      <c r="CV25" s="58">
        <v>32.75</v>
      </c>
      <c r="CW25" s="58">
        <v>30.96</v>
      </c>
      <c r="CX25" s="58">
        <v>32.65</v>
      </c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7"/>
    </row>
    <row r="28" spans="1:139" x14ac:dyDescent="0.2">
      <c r="D28" s="400" t="s">
        <v>28</v>
      </c>
      <c r="E28" s="59" t="s">
        <v>0</v>
      </c>
      <c r="F28" s="66">
        <f>IFERROR(AVERAGE(F3:F10),0)</f>
        <v>19.921428571428571</v>
      </c>
      <c r="G28" s="66">
        <f t="shared" ref="G28:BR28" si="0">IFERROR(AVERAGE(G3:G10),0)</f>
        <v>21.865714285714283</v>
      </c>
      <c r="H28" s="66">
        <f t="shared" si="0"/>
        <v>23.244285714285713</v>
      </c>
      <c r="I28" s="66">
        <f t="shared" si="0"/>
        <v>23.681428571428569</v>
      </c>
      <c r="J28" s="66">
        <f t="shared" si="0"/>
        <v>24.452857142857141</v>
      </c>
      <c r="K28" s="66">
        <f t="shared" si="0"/>
        <v>27.19</v>
      </c>
      <c r="L28" s="66">
        <f t="shared" si="0"/>
        <v>27.412857142857145</v>
      </c>
      <c r="M28" s="66">
        <f t="shared" si="0"/>
        <v>29.161428571428569</v>
      </c>
      <c r="N28" s="66">
        <f t="shared" si="0"/>
        <v>29.548571428571428</v>
      </c>
      <c r="O28" s="66">
        <f t="shared" si="0"/>
        <v>29.748571428571431</v>
      </c>
      <c r="P28" s="66">
        <f t="shared" si="0"/>
        <v>30.344285714285711</v>
      </c>
      <c r="Q28" s="66">
        <f t="shared" si="0"/>
        <v>31.618571428571435</v>
      </c>
      <c r="R28" s="66">
        <f t="shared" si="0"/>
        <v>31.618571428571425</v>
      </c>
      <c r="S28" s="66">
        <f t="shared" si="0"/>
        <v>32.494285714285709</v>
      </c>
      <c r="T28" s="66">
        <f t="shared" si="0"/>
        <v>32.691428571428574</v>
      </c>
      <c r="U28" s="66">
        <f t="shared" si="0"/>
        <v>33.142857142857146</v>
      </c>
      <c r="V28" s="66">
        <f t="shared" si="0"/>
        <v>33.621428571428567</v>
      </c>
      <c r="W28" s="66">
        <f t="shared" si="0"/>
        <v>33.987142857142857</v>
      </c>
      <c r="X28" s="66">
        <f t="shared" si="0"/>
        <v>32.974000000000004</v>
      </c>
      <c r="Y28" s="66">
        <f t="shared" si="0"/>
        <v>34.465714285714284</v>
      </c>
      <c r="Z28" s="66">
        <f t="shared" si="0"/>
        <v>33.561428571428571</v>
      </c>
      <c r="AA28" s="66">
        <f t="shared" si="0"/>
        <v>34.377142857142857</v>
      </c>
      <c r="AB28" s="66">
        <f t="shared" si="0"/>
        <v>33.972857142857137</v>
      </c>
      <c r="AC28" s="66">
        <f t="shared" si="0"/>
        <v>34.807142857142857</v>
      </c>
      <c r="AD28" s="66">
        <f t="shared" si="0"/>
        <v>35.761428571428574</v>
      </c>
      <c r="AE28" s="66">
        <f t="shared" si="0"/>
        <v>36.42285714285714</v>
      </c>
      <c r="AF28" s="66">
        <f t="shared" si="0"/>
        <v>36.432857142857145</v>
      </c>
      <c r="AG28" s="66">
        <f t="shared" si="0"/>
        <v>36.622857142857143</v>
      </c>
      <c r="AH28" s="66">
        <f t="shared" si="0"/>
        <v>37.037142857142854</v>
      </c>
      <c r="AI28" s="66">
        <f t="shared" si="0"/>
        <v>37.098571428571425</v>
      </c>
      <c r="AJ28" s="66">
        <f t="shared" si="0"/>
        <v>37.404285714285713</v>
      </c>
      <c r="AK28" s="66">
        <f t="shared" si="0"/>
        <v>37.635714285714286</v>
      </c>
      <c r="AL28" s="66">
        <f t="shared" si="0"/>
        <v>38.52428571428571</v>
      </c>
      <c r="AM28" s="66">
        <f t="shared" si="0"/>
        <v>39.205714285714286</v>
      </c>
      <c r="AN28" s="66">
        <f t="shared" si="0"/>
        <v>39.341428571428573</v>
      </c>
      <c r="AO28" s="66">
        <f t="shared" si="0"/>
        <v>41.318571428571431</v>
      </c>
      <c r="AP28" s="66">
        <f t="shared" si="0"/>
        <v>42.24</v>
      </c>
      <c r="AQ28" s="66">
        <f t="shared" si="0"/>
        <v>42.458571428571418</v>
      </c>
      <c r="AR28" s="66">
        <f t="shared" si="0"/>
        <v>42.188571428571429</v>
      </c>
      <c r="AS28" s="66">
        <f t="shared" si="0"/>
        <v>42.732857142857149</v>
      </c>
      <c r="AT28" s="66">
        <f t="shared" si="0"/>
        <v>41.582857142857144</v>
      </c>
      <c r="AU28" s="66">
        <f t="shared" si="0"/>
        <v>41.47571428571429</v>
      </c>
      <c r="AV28" s="66">
        <f t="shared" si="0"/>
        <v>42.268571428571427</v>
      </c>
      <c r="AW28" s="66">
        <f t="shared" si="0"/>
        <v>42.557142857142864</v>
      </c>
      <c r="AX28" s="66">
        <f t="shared" si="0"/>
        <v>42.317142857142855</v>
      </c>
      <c r="AY28" s="66">
        <f t="shared" si="0"/>
        <v>43.131428571428565</v>
      </c>
      <c r="AZ28" s="66">
        <f t="shared" si="0"/>
        <v>43.714285714285715</v>
      </c>
      <c r="BA28" s="66">
        <f t="shared" si="0"/>
        <v>43.658571428571427</v>
      </c>
      <c r="BB28" s="66">
        <f t="shared" si="0"/>
        <v>44.352857142857147</v>
      </c>
      <c r="BC28" s="66">
        <f t="shared" si="0"/>
        <v>45.024285714285718</v>
      </c>
      <c r="BD28" s="66">
        <f t="shared" si="0"/>
        <v>45.598571428571425</v>
      </c>
      <c r="BE28" s="66">
        <f t="shared" si="0"/>
        <v>46.684285714285714</v>
      </c>
      <c r="BF28" s="66">
        <f t="shared" si="0"/>
        <v>46.672857142857147</v>
      </c>
      <c r="BG28" s="66">
        <f t="shared" si="0"/>
        <v>46.37</v>
      </c>
      <c r="BH28" s="66">
        <f t="shared" si="0"/>
        <v>46.308571428571426</v>
      </c>
      <c r="BI28" s="66">
        <f t="shared" si="0"/>
        <v>47.505714285714284</v>
      </c>
      <c r="BJ28" s="66">
        <f t="shared" si="0"/>
        <v>45.566249999999997</v>
      </c>
      <c r="BK28" s="66">
        <f t="shared" si="0"/>
        <v>45.901249999999997</v>
      </c>
      <c r="BL28" s="66">
        <f t="shared" si="0"/>
        <v>44.548571428571414</v>
      </c>
      <c r="BM28" s="66">
        <f t="shared" si="0"/>
        <v>45.416249999999998</v>
      </c>
      <c r="BN28" s="66">
        <f t="shared" si="0"/>
        <v>46.230000000000004</v>
      </c>
      <c r="BO28" s="66">
        <f t="shared" si="0"/>
        <v>44.776249999999997</v>
      </c>
      <c r="BP28" s="66">
        <f t="shared" si="0"/>
        <v>44.197499999999991</v>
      </c>
      <c r="BQ28" s="66">
        <f t="shared" si="0"/>
        <v>43.94</v>
      </c>
      <c r="BR28" s="66">
        <f t="shared" si="0"/>
        <v>43.158749999999998</v>
      </c>
      <c r="BS28" s="66">
        <f t="shared" ref="BS28:ED28" si="1">IFERROR(AVERAGE(BS3:BS10),0)</f>
        <v>42.78</v>
      </c>
      <c r="BT28" s="66">
        <f t="shared" si="1"/>
        <v>43.418750000000003</v>
      </c>
      <c r="BU28" s="66">
        <f t="shared" si="1"/>
        <v>43.458750000000002</v>
      </c>
      <c r="BV28" s="66">
        <f t="shared" si="1"/>
        <v>42.262500000000003</v>
      </c>
      <c r="BW28" s="66">
        <f t="shared" si="1"/>
        <v>42.226249999999993</v>
      </c>
      <c r="BX28" s="66">
        <f t="shared" si="1"/>
        <v>42.483750000000001</v>
      </c>
      <c r="BY28" s="66">
        <f t="shared" si="1"/>
        <v>42.6</v>
      </c>
      <c r="BZ28" s="66">
        <f t="shared" si="1"/>
        <v>42.201249999999995</v>
      </c>
      <c r="CA28" s="66">
        <f t="shared" si="1"/>
        <v>41.701250000000002</v>
      </c>
      <c r="CB28" s="66">
        <f t="shared" si="1"/>
        <v>41.927499999999995</v>
      </c>
      <c r="CC28" s="66">
        <f t="shared" si="1"/>
        <v>41.371249999999996</v>
      </c>
      <c r="CD28" s="66">
        <f t="shared" si="1"/>
        <v>41.72625</v>
      </c>
      <c r="CE28" s="66">
        <f t="shared" si="1"/>
        <v>41.4</v>
      </c>
      <c r="CF28" s="66">
        <f t="shared" si="1"/>
        <v>40.848749999999995</v>
      </c>
      <c r="CG28" s="66">
        <f t="shared" si="1"/>
        <v>39.942499999999995</v>
      </c>
      <c r="CH28" s="66">
        <f t="shared" si="1"/>
        <v>40.287500000000001</v>
      </c>
      <c r="CI28" s="66">
        <f t="shared" si="1"/>
        <v>40.313749999999999</v>
      </c>
      <c r="CJ28" s="66">
        <f t="shared" si="1"/>
        <v>40.432499999999997</v>
      </c>
      <c r="CK28" s="66">
        <f t="shared" si="1"/>
        <v>41.604285714285716</v>
      </c>
      <c r="CL28" s="66">
        <f t="shared" si="1"/>
        <v>41.355714285714285</v>
      </c>
      <c r="CM28" s="66">
        <f t="shared" si="1"/>
        <v>41.385714285714286</v>
      </c>
      <c r="CN28" s="66">
        <f t="shared" si="1"/>
        <v>41.488571428571433</v>
      </c>
      <c r="CO28" s="66">
        <f t="shared" si="1"/>
        <v>41.332857142857144</v>
      </c>
      <c r="CP28" s="66">
        <f t="shared" si="1"/>
        <v>41.68</v>
      </c>
      <c r="CQ28" s="66">
        <f t="shared" si="1"/>
        <v>40.917142857142856</v>
      </c>
      <c r="CR28" s="66">
        <f t="shared" si="1"/>
        <v>40.118571428571435</v>
      </c>
      <c r="CS28" s="66">
        <f t="shared" si="1"/>
        <v>40.417142857142856</v>
      </c>
      <c r="CT28" s="66">
        <f t="shared" si="1"/>
        <v>40.032857142857146</v>
      </c>
      <c r="CU28" s="66">
        <f t="shared" si="1"/>
        <v>40.312857142857148</v>
      </c>
      <c r="CV28" s="66">
        <f t="shared" si="1"/>
        <v>40.815714285714286</v>
      </c>
      <c r="CW28" s="66">
        <f t="shared" si="1"/>
        <v>40.612857142857138</v>
      </c>
      <c r="CX28" s="66">
        <f t="shared" si="1"/>
        <v>40.418571428571433</v>
      </c>
      <c r="CY28" s="66">
        <f t="shared" si="1"/>
        <v>40.042857142857144</v>
      </c>
      <c r="CZ28" s="66">
        <f t="shared" si="1"/>
        <v>40.812857142857141</v>
      </c>
      <c r="DA28" s="66">
        <f t="shared" si="1"/>
        <v>39.701428571428572</v>
      </c>
      <c r="DB28" s="66">
        <f t="shared" si="1"/>
        <v>39.712857142857146</v>
      </c>
      <c r="DC28" s="66">
        <f t="shared" si="1"/>
        <v>39.435714285714276</v>
      </c>
      <c r="DD28" s="66">
        <f t="shared" si="1"/>
        <v>40.648571428571422</v>
      </c>
      <c r="DE28" s="66">
        <f t="shared" si="1"/>
        <v>39.544285714285714</v>
      </c>
      <c r="DF28" s="66">
        <f t="shared" si="1"/>
        <v>39.788571428571423</v>
      </c>
      <c r="DG28" s="66">
        <f t="shared" si="1"/>
        <v>38.317142857142862</v>
      </c>
      <c r="DH28" s="66">
        <f t="shared" si="1"/>
        <v>38.605714285714285</v>
      </c>
      <c r="DI28" s="66">
        <f t="shared" si="1"/>
        <v>38.254285714285707</v>
      </c>
      <c r="DJ28" s="66">
        <f t="shared" si="1"/>
        <v>40.381666666666668</v>
      </c>
      <c r="DK28" s="66">
        <f t="shared" si="1"/>
        <v>40.156666666666659</v>
      </c>
      <c r="DL28" s="66">
        <f t="shared" si="1"/>
        <v>39.186666666666667</v>
      </c>
      <c r="DM28" s="66">
        <f t="shared" si="1"/>
        <v>38.21</v>
      </c>
      <c r="DN28" s="66">
        <f t="shared" si="1"/>
        <v>32.887999999999998</v>
      </c>
      <c r="DO28" s="66">
        <f t="shared" si="1"/>
        <v>37.58</v>
      </c>
      <c r="DP28" s="66">
        <f t="shared" si="1"/>
        <v>36.953999999999994</v>
      </c>
      <c r="DQ28" s="66">
        <f t="shared" si="1"/>
        <v>38.15</v>
      </c>
      <c r="DR28" s="66">
        <f t="shared" si="1"/>
        <v>35.69</v>
      </c>
      <c r="DS28" s="66">
        <f t="shared" si="1"/>
        <v>34.01</v>
      </c>
      <c r="DT28" s="66">
        <f t="shared" si="1"/>
        <v>34.223333333333336</v>
      </c>
      <c r="DU28" s="66">
        <f t="shared" si="1"/>
        <v>31.189999999999998</v>
      </c>
      <c r="DV28" s="66">
        <f t="shared" si="1"/>
        <v>35.26</v>
      </c>
      <c r="DW28" s="66">
        <f t="shared" si="1"/>
        <v>35.840000000000003</v>
      </c>
      <c r="DX28" s="66">
        <f t="shared" si="1"/>
        <v>34.47</v>
      </c>
      <c r="DY28" s="66">
        <f t="shared" si="1"/>
        <v>35.020000000000003</v>
      </c>
      <c r="DZ28" s="66">
        <f t="shared" si="1"/>
        <v>34.85</v>
      </c>
      <c r="EA28" s="66">
        <f t="shared" si="1"/>
        <v>35.659999999999997</v>
      </c>
      <c r="EB28" s="66">
        <f t="shared" si="1"/>
        <v>35.17</v>
      </c>
      <c r="EC28" s="66">
        <f t="shared" si="1"/>
        <v>34.07</v>
      </c>
      <c r="ED28" s="66">
        <f t="shared" si="1"/>
        <v>35.19</v>
      </c>
      <c r="EE28" s="66">
        <f t="shared" ref="EE28:EI28" si="2">IFERROR(AVERAGE(EE3:EE10),0)</f>
        <v>34.51</v>
      </c>
      <c r="EF28" s="66">
        <f t="shared" si="2"/>
        <v>34.44</v>
      </c>
      <c r="EG28" s="66">
        <f t="shared" si="2"/>
        <v>35.22</v>
      </c>
      <c r="EH28" s="66">
        <f t="shared" si="2"/>
        <v>35.6</v>
      </c>
      <c r="EI28" s="66">
        <f t="shared" si="2"/>
        <v>34.86</v>
      </c>
    </row>
    <row r="29" spans="1:139" ht="17" x14ac:dyDescent="0.2">
      <c r="D29" s="357"/>
      <c r="E29" s="8" t="s">
        <v>42</v>
      </c>
      <c r="F29" s="66">
        <f>IFERROR(AVERAGE(F12:F25),0)</f>
        <v>17.873333333333335</v>
      </c>
      <c r="G29" s="66">
        <f t="shared" ref="G29:BR29" si="3">IFERROR(AVERAGE(G12:G25),0)</f>
        <v>19.639000000000003</v>
      </c>
      <c r="H29" s="66">
        <f t="shared" si="3"/>
        <v>21.199000000000002</v>
      </c>
      <c r="I29" s="66">
        <f t="shared" si="3"/>
        <v>21.846000000000004</v>
      </c>
      <c r="J29" s="66">
        <f t="shared" si="3"/>
        <v>22.681000000000001</v>
      </c>
      <c r="K29" s="66">
        <f t="shared" si="3"/>
        <v>25.273</v>
      </c>
      <c r="L29" s="66">
        <f t="shared" si="3"/>
        <v>25.855999999999995</v>
      </c>
      <c r="M29" s="66">
        <f t="shared" si="3"/>
        <v>27.042000000000002</v>
      </c>
      <c r="N29" s="66">
        <f t="shared" si="3"/>
        <v>26.852999999999998</v>
      </c>
      <c r="O29" s="66">
        <f t="shared" si="3"/>
        <v>27.063000000000006</v>
      </c>
      <c r="P29" s="66">
        <f t="shared" si="3"/>
        <v>27.876000000000005</v>
      </c>
      <c r="Q29" s="66">
        <f t="shared" si="3"/>
        <v>28.298000000000002</v>
      </c>
      <c r="R29" s="66">
        <f t="shared" si="3"/>
        <v>28.533999999999999</v>
      </c>
      <c r="S29" s="66">
        <f t="shared" si="3"/>
        <v>28.851000000000006</v>
      </c>
      <c r="T29" s="66">
        <f t="shared" si="3"/>
        <v>29.130000000000003</v>
      </c>
      <c r="U29" s="66">
        <f t="shared" si="3"/>
        <v>29.515999999999998</v>
      </c>
      <c r="V29" s="66">
        <f t="shared" si="3"/>
        <v>29.922000000000004</v>
      </c>
      <c r="W29" s="66">
        <f t="shared" si="3"/>
        <v>29.903000000000002</v>
      </c>
      <c r="X29" s="66">
        <f t="shared" si="3"/>
        <v>29.788</v>
      </c>
      <c r="Y29" s="66">
        <f t="shared" si="3"/>
        <v>28.856000000000005</v>
      </c>
      <c r="Z29" s="66">
        <f t="shared" si="3"/>
        <v>28.943999999999999</v>
      </c>
      <c r="AA29" s="66">
        <f t="shared" si="3"/>
        <v>29.403000000000002</v>
      </c>
      <c r="AB29" s="66">
        <f t="shared" si="3"/>
        <v>29.920999999999999</v>
      </c>
      <c r="AC29" s="66">
        <f t="shared" si="3"/>
        <v>30.975000000000001</v>
      </c>
      <c r="AD29" s="66">
        <f t="shared" si="3"/>
        <v>29.865999999999996</v>
      </c>
      <c r="AE29" s="66">
        <f t="shared" si="3"/>
        <v>30.259999999999998</v>
      </c>
      <c r="AF29" s="66">
        <f t="shared" si="3"/>
        <v>30.325000000000006</v>
      </c>
      <c r="AG29" s="66">
        <f t="shared" si="3"/>
        <v>30.565999999999995</v>
      </c>
      <c r="AH29" s="66">
        <f t="shared" si="3"/>
        <v>30.830000000000002</v>
      </c>
      <c r="AI29" s="66">
        <f t="shared" si="3"/>
        <v>31.18</v>
      </c>
      <c r="AJ29" s="66">
        <f t="shared" si="3"/>
        <v>31.252000000000002</v>
      </c>
      <c r="AK29" s="66">
        <f t="shared" si="3"/>
        <v>31.886999999999993</v>
      </c>
      <c r="AL29" s="66">
        <f t="shared" si="3"/>
        <v>31.788</v>
      </c>
      <c r="AM29" s="66">
        <f t="shared" si="3"/>
        <v>32.468000000000004</v>
      </c>
      <c r="AN29" s="66">
        <f t="shared" si="3"/>
        <v>32.406999999999996</v>
      </c>
      <c r="AO29" s="66">
        <f t="shared" si="3"/>
        <v>33.256</v>
      </c>
      <c r="AP29" s="66">
        <f t="shared" si="3"/>
        <v>33.749000000000002</v>
      </c>
      <c r="AQ29" s="66">
        <f t="shared" si="3"/>
        <v>33.72</v>
      </c>
      <c r="AR29" s="66">
        <f t="shared" si="3"/>
        <v>34.201999999999998</v>
      </c>
      <c r="AS29" s="66">
        <f t="shared" si="3"/>
        <v>34.963000000000008</v>
      </c>
      <c r="AT29" s="66">
        <f t="shared" si="3"/>
        <v>34.44700000000001</v>
      </c>
      <c r="AU29" s="66">
        <f t="shared" si="3"/>
        <v>34.350999999999999</v>
      </c>
      <c r="AV29" s="66">
        <f t="shared" si="3"/>
        <v>33.884</v>
      </c>
      <c r="AW29" s="66">
        <f t="shared" si="3"/>
        <v>34.814</v>
      </c>
      <c r="AX29" s="66">
        <f t="shared" si="3"/>
        <v>34.9</v>
      </c>
      <c r="AY29" s="66">
        <f t="shared" si="3"/>
        <v>35.771000000000001</v>
      </c>
      <c r="AZ29" s="66">
        <f t="shared" si="3"/>
        <v>36.42</v>
      </c>
      <c r="BA29" s="66">
        <f t="shared" si="3"/>
        <v>36.687777777777782</v>
      </c>
      <c r="BB29" s="66">
        <f t="shared" si="3"/>
        <v>36.398888888888891</v>
      </c>
      <c r="BC29" s="66">
        <f t="shared" si="3"/>
        <v>37.227777777777781</v>
      </c>
      <c r="BD29" s="66">
        <f t="shared" si="3"/>
        <v>38.090000000000003</v>
      </c>
      <c r="BE29" s="66">
        <f t="shared" si="3"/>
        <v>38.695555555555558</v>
      </c>
      <c r="BF29" s="66">
        <f t="shared" si="3"/>
        <v>39.212222222222223</v>
      </c>
      <c r="BG29" s="66">
        <f t="shared" si="3"/>
        <v>38.355555555555561</v>
      </c>
      <c r="BH29" s="66">
        <f t="shared" si="3"/>
        <v>38.102222222222224</v>
      </c>
      <c r="BI29" s="66">
        <f t="shared" si="3"/>
        <v>39.331111111111113</v>
      </c>
      <c r="BJ29" s="66">
        <f t="shared" si="3"/>
        <v>39.13111111111111</v>
      </c>
      <c r="BK29" s="66">
        <f t="shared" si="3"/>
        <v>40.148888888888884</v>
      </c>
      <c r="BL29" s="66">
        <f t="shared" si="3"/>
        <v>40.238888888888887</v>
      </c>
      <c r="BM29" s="66">
        <f t="shared" si="3"/>
        <v>41.462499999999999</v>
      </c>
      <c r="BN29" s="66">
        <f t="shared" si="3"/>
        <v>41.546250000000001</v>
      </c>
      <c r="BO29" s="66">
        <f t="shared" si="3"/>
        <v>40.497500000000002</v>
      </c>
      <c r="BP29" s="66">
        <f t="shared" si="3"/>
        <v>40.521250000000002</v>
      </c>
      <c r="BQ29" s="66">
        <f t="shared" si="3"/>
        <v>41.12</v>
      </c>
      <c r="BR29" s="66">
        <f t="shared" si="3"/>
        <v>40.817499999999995</v>
      </c>
      <c r="BS29" s="66">
        <f t="shared" ref="BS29:ED29" si="4">IFERROR(AVERAGE(BS12:BS25),0)</f>
        <v>40.329999999999991</v>
      </c>
      <c r="BT29" s="66">
        <f t="shared" si="4"/>
        <v>41.022500000000001</v>
      </c>
      <c r="BU29" s="66">
        <f t="shared" si="4"/>
        <v>39.571111111111115</v>
      </c>
      <c r="BV29" s="66">
        <f t="shared" si="4"/>
        <v>38.922000000000004</v>
      </c>
      <c r="BW29" s="66">
        <f t="shared" si="4"/>
        <v>38.333636363636359</v>
      </c>
      <c r="BX29" s="66">
        <f t="shared" si="4"/>
        <v>37.711666666666666</v>
      </c>
      <c r="BY29" s="66">
        <f t="shared" si="4"/>
        <v>38.786666666666662</v>
      </c>
      <c r="BZ29" s="66">
        <f t="shared" si="4"/>
        <v>38.25</v>
      </c>
      <c r="CA29" s="66">
        <f t="shared" si="4"/>
        <v>38.129090909090912</v>
      </c>
      <c r="CB29" s="66">
        <f t="shared" si="4"/>
        <v>38.22</v>
      </c>
      <c r="CC29" s="66">
        <f t="shared" si="4"/>
        <v>37.25454545454545</v>
      </c>
      <c r="CD29" s="66">
        <f t="shared" si="4"/>
        <v>36.347000000000001</v>
      </c>
      <c r="CE29" s="66">
        <f t="shared" si="4"/>
        <v>36.202999999999996</v>
      </c>
      <c r="CF29" s="66">
        <f t="shared" si="4"/>
        <v>35.9</v>
      </c>
      <c r="CG29" s="66">
        <f t="shared" si="4"/>
        <v>35.635000000000005</v>
      </c>
      <c r="CH29" s="66">
        <f t="shared" si="4"/>
        <v>35.548999999999992</v>
      </c>
      <c r="CI29" s="66">
        <f t="shared" si="4"/>
        <v>35.593000000000004</v>
      </c>
      <c r="CJ29" s="66">
        <f t="shared" si="4"/>
        <v>35.396000000000001</v>
      </c>
      <c r="CK29" s="66">
        <f t="shared" si="4"/>
        <v>36.296000000000006</v>
      </c>
      <c r="CL29" s="66">
        <f t="shared" si="4"/>
        <v>35.257777777777783</v>
      </c>
      <c r="CM29" s="66">
        <f t="shared" si="4"/>
        <v>36.840000000000003</v>
      </c>
      <c r="CN29" s="66">
        <f t="shared" si="4"/>
        <v>37.084999999999994</v>
      </c>
      <c r="CO29" s="66">
        <f t="shared" si="4"/>
        <v>37.466249999999995</v>
      </c>
      <c r="CP29" s="66">
        <f t="shared" si="4"/>
        <v>37.088749999999997</v>
      </c>
      <c r="CQ29" s="66">
        <f t="shared" si="4"/>
        <v>37.691249999999997</v>
      </c>
      <c r="CR29" s="66">
        <f t="shared" si="4"/>
        <v>38.076250000000002</v>
      </c>
      <c r="CS29" s="66">
        <f t="shared" si="4"/>
        <v>38.255714285714291</v>
      </c>
      <c r="CT29" s="66">
        <f t="shared" si="4"/>
        <v>37.982500000000002</v>
      </c>
      <c r="CU29" s="66">
        <f t="shared" si="4"/>
        <v>38.540000000000006</v>
      </c>
      <c r="CV29" s="66">
        <f t="shared" si="4"/>
        <v>38.52375</v>
      </c>
      <c r="CW29" s="66">
        <f t="shared" si="4"/>
        <v>38.3675</v>
      </c>
      <c r="CX29" s="66">
        <f t="shared" si="4"/>
        <v>38.887499999999996</v>
      </c>
      <c r="CY29" s="66">
        <f t="shared" si="4"/>
        <v>39.875714285714288</v>
      </c>
      <c r="CZ29" s="66">
        <f t="shared" si="4"/>
        <v>39.70428571428571</v>
      </c>
      <c r="DA29" s="66">
        <f t="shared" si="4"/>
        <v>37.94</v>
      </c>
      <c r="DB29" s="66">
        <f t="shared" si="4"/>
        <v>37.078333333333333</v>
      </c>
      <c r="DC29" s="66">
        <f t="shared" si="4"/>
        <v>37.006666666666668</v>
      </c>
      <c r="DD29" s="66">
        <f t="shared" si="4"/>
        <v>37.155000000000001</v>
      </c>
      <c r="DE29" s="66">
        <f t="shared" si="4"/>
        <v>36.831666666666671</v>
      </c>
      <c r="DF29" s="66">
        <f t="shared" si="4"/>
        <v>36.608000000000004</v>
      </c>
      <c r="DG29" s="66">
        <f t="shared" si="4"/>
        <v>35.856666666666669</v>
      </c>
      <c r="DH29" s="66">
        <f t="shared" si="4"/>
        <v>36.371666666666663</v>
      </c>
      <c r="DI29" s="66">
        <f t="shared" si="4"/>
        <v>35.973333333333336</v>
      </c>
      <c r="DJ29" s="66">
        <f t="shared" si="4"/>
        <v>36.088333333333338</v>
      </c>
      <c r="DK29" s="66">
        <f t="shared" si="4"/>
        <v>35.873333333333335</v>
      </c>
      <c r="DL29" s="66">
        <f t="shared" si="4"/>
        <v>34.93</v>
      </c>
      <c r="DM29" s="66">
        <f t="shared" si="4"/>
        <v>35.076000000000001</v>
      </c>
      <c r="DN29" s="66">
        <f t="shared" si="4"/>
        <v>34.927999999999997</v>
      </c>
      <c r="DO29" s="66">
        <f t="shared" si="4"/>
        <v>34.588000000000001</v>
      </c>
      <c r="DP29" s="66">
        <f t="shared" si="4"/>
        <v>33.808</v>
      </c>
      <c r="DQ29" s="66">
        <f t="shared" si="4"/>
        <v>34.932500000000005</v>
      </c>
      <c r="DR29" s="66">
        <f t="shared" si="4"/>
        <v>34.697500000000005</v>
      </c>
      <c r="DS29" s="66">
        <f t="shared" si="4"/>
        <v>34.217500000000001</v>
      </c>
      <c r="DT29" s="66">
        <f t="shared" si="4"/>
        <v>34.299999999999997</v>
      </c>
      <c r="DU29" s="66">
        <f t="shared" si="4"/>
        <v>34.159999999999997</v>
      </c>
      <c r="DV29" s="66">
        <f t="shared" si="4"/>
        <v>33.643333333333338</v>
      </c>
      <c r="DW29" s="66">
        <f t="shared" si="4"/>
        <v>31.576666666666668</v>
      </c>
      <c r="DX29" s="66">
        <f t="shared" si="4"/>
        <v>33.26</v>
      </c>
      <c r="DY29" s="66">
        <f t="shared" si="4"/>
        <v>33.08</v>
      </c>
      <c r="DZ29" s="66">
        <f t="shared" si="4"/>
        <v>33.53</v>
      </c>
      <c r="EA29" s="66">
        <f t="shared" si="4"/>
        <v>33.340000000000003</v>
      </c>
      <c r="EB29" s="66">
        <f t="shared" si="4"/>
        <v>34.5</v>
      </c>
      <c r="EC29" s="66">
        <f t="shared" si="4"/>
        <v>34.700000000000003</v>
      </c>
      <c r="ED29" s="66">
        <f t="shared" si="4"/>
        <v>35.53</v>
      </c>
      <c r="EE29" s="66">
        <f t="shared" ref="EE29:EI29" si="5">IFERROR(AVERAGE(EE12:EE25),0)</f>
        <v>35.31</v>
      </c>
      <c r="EF29" s="66">
        <f t="shared" si="5"/>
        <v>35.18</v>
      </c>
      <c r="EG29" s="66">
        <f t="shared" si="5"/>
        <v>35.42</v>
      </c>
      <c r="EH29" s="66">
        <f t="shared" si="5"/>
        <v>36.04</v>
      </c>
      <c r="EI29" s="66">
        <f t="shared" si="5"/>
        <v>35.96</v>
      </c>
    </row>
    <row r="30" spans="1:139" x14ac:dyDescent="0.2">
      <c r="D30" s="400" t="s">
        <v>31</v>
      </c>
      <c r="E30" s="59" t="s">
        <v>0</v>
      </c>
      <c r="F30" s="66">
        <f>STDEV(F3:F10)/SQRT(F32)</f>
        <v>0.42759253285067994</v>
      </c>
      <c r="G30" s="66">
        <f t="shared" ref="G30:BR30" si="6">STDEV(G3:G10)/SQRT(G32)</f>
        <v>0.43905123436172894</v>
      </c>
      <c r="H30" s="66">
        <f t="shared" si="6"/>
        <v>0.5726332539570288</v>
      </c>
      <c r="I30" s="66">
        <f t="shared" si="6"/>
        <v>0.62219820977313778</v>
      </c>
      <c r="J30" s="66">
        <f t="shared" si="6"/>
        <v>0.56291636140013968</v>
      </c>
      <c r="K30" s="66">
        <f t="shared" si="6"/>
        <v>0.57790261166690393</v>
      </c>
      <c r="L30" s="66">
        <f t="shared" si="6"/>
        <v>0.67530844552592373</v>
      </c>
      <c r="M30" s="66">
        <f t="shared" si="6"/>
        <v>0.76133475701881503</v>
      </c>
      <c r="N30" s="66">
        <f t="shared" si="6"/>
        <v>0.68938698984583935</v>
      </c>
      <c r="O30" s="66">
        <f t="shared" si="6"/>
        <v>0.64408823919083158</v>
      </c>
      <c r="P30" s="66">
        <f t="shared" si="6"/>
        <v>0.76720537122249921</v>
      </c>
      <c r="Q30" s="66">
        <f t="shared" si="6"/>
        <v>1.0130210089755545</v>
      </c>
      <c r="R30" s="66">
        <f t="shared" si="6"/>
        <v>0.59394335376615959</v>
      </c>
      <c r="S30" s="66">
        <f t="shared" si="6"/>
        <v>0.73514772452259469</v>
      </c>
      <c r="T30" s="66">
        <f t="shared" si="6"/>
        <v>0.78492774484397676</v>
      </c>
      <c r="U30" s="66">
        <f t="shared" si="6"/>
        <v>1.0947444021882227</v>
      </c>
      <c r="V30" s="66">
        <f t="shared" si="6"/>
        <v>1.070497055380458</v>
      </c>
      <c r="W30" s="66">
        <f t="shared" si="6"/>
        <v>1.0882307928483745</v>
      </c>
      <c r="X30" s="66">
        <f t="shared" si="6"/>
        <v>1.3337750934846546</v>
      </c>
      <c r="Y30" s="66">
        <f t="shared" si="6"/>
        <v>1.1176460320965775</v>
      </c>
      <c r="Z30" s="66">
        <f t="shared" si="6"/>
        <v>1.1344191477232246</v>
      </c>
      <c r="AA30" s="66">
        <f t="shared" si="6"/>
        <v>1.192292138788849</v>
      </c>
      <c r="AB30" s="66">
        <f t="shared" si="6"/>
        <v>1.1613820057437201</v>
      </c>
      <c r="AC30" s="66">
        <f t="shared" si="6"/>
        <v>1.1440461077240898</v>
      </c>
      <c r="AD30" s="66">
        <f t="shared" si="6"/>
        <v>1.3247810754834868</v>
      </c>
      <c r="AE30" s="66">
        <f t="shared" si="6"/>
        <v>1.5186142089570718</v>
      </c>
      <c r="AF30" s="66">
        <f t="shared" si="6"/>
        <v>1.5831714919076483</v>
      </c>
      <c r="AG30" s="66">
        <f t="shared" si="6"/>
        <v>1.6440929099654282</v>
      </c>
      <c r="AH30" s="66">
        <f t="shared" si="6"/>
        <v>1.4669610867136087</v>
      </c>
      <c r="AI30" s="66">
        <f t="shared" si="6"/>
        <v>1.4234489111735238</v>
      </c>
      <c r="AJ30" s="66">
        <f t="shared" si="6"/>
        <v>1.5075900938771334</v>
      </c>
      <c r="AK30" s="66">
        <f t="shared" si="6"/>
        <v>1.5258765742116529</v>
      </c>
      <c r="AL30" s="66">
        <f t="shared" si="6"/>
        <v>1.6660773107638931</v>
      </c>
      <c r="AM30" s="66">
        <f t="shared" si="6"/>
        <v>1.742079842277833</v>
      </c>
      <c r="AN30" s="66">
        <f t="shared" si="6"/>
        <v>2.0965282283444098</v>
      </c>
      <c r="AO30" s="66">
        <f t="shared" si="6"/>
        <v>2.0069254245895394</v>
      </c>
      <c r="AP30" s="66">
        <f t="shared" si="6"/>
        <v>1.7928429140015905</v>
      </c>
      <c r="AQ30" s="66">
        <f t="shared" si="6"/>
        <v>1.9458116540912698</v>
      </c>
      <c r="AR30" s="66">
        <f t="shared" si="6"/>
        <v>1.9444774406011562</v>
      </c>
      <c r="AS30" s="66">
        <f t="shared" si="6"/>
        <v>1.916037222878417</v>
      </c>
      <c r="AT30" s="66">
        <f t="shared" si="6"/>
        <v>2.0886823304540703</v>
      </c>
      <c r="AU30" s="66">
        <f t="shared" si="6"/>
        <v>2.167461601947819</v>
      </c>
      <c r="AV30" s="66">
        <f t="shared" si="6"/>
        <v>2.1434400794399866</v>
      </c>
      <c r="AW30" s="66">
        <f t="shared" si="6"/>
        <v>2.048286989617587</v>
      </c>
      <c r="AX30" s="66">
        <f t="shared" si="6"/>
        <v>2.115762515125045</v>
      </c>
      <c r="AY30" s="66">
        <f t="shared" si="6"/>
        <v>1.8549309171726875</v>
      </c>
      <c r="AZ30" s="66">
        <f t="shared" si="6"/>
        <v>1.8393397587991465</v>
      </c>
      <c r="BA30" s="66">
        <f t="shared" si="6"/>
        <v>1.9335046252994541</v>
      </c>
      <c r="BB30" s="66">
        <f t="shared" si="6"/>
        <v>1.9045305811915467</v>
      </c>
      <c r="BC30" s="66">
        <f t="shared" si="6"/>
        <v>1.7761620704992742</v>
      </c>
      <c r="BD30" s="66">
        <f t="shared" si="6"/>
        <v>1.6909921412498365</v>
      </c>
      <c r="BE30" s="66">
        <f t="shared" si="6"/>
        <v>1.66430431217894</v>
      </c>
      <c r="BF30" s="66">
        <f t="shared" si="6"/>
        <v>1.6454623236353363</v>
      </c>
      <c r="BG30" s="66">
        <f t="shared" si="6"/>
        <v>1.7956216591635177</v>
      </c>
      <c r="BH30" s="66">
        <f t="shared" si="6"/>
        <v>1.9243841668878865</v>
      </c>
      <c r="BI30" s="66">
        <f t="shared" si="6"/>
        <v>1.4952159537335461</v>
      </c>
      <c r="BJ30" s="66">
        <f t="shared" si="6"/>
        <v>1.7278857203241194</v>
      </c>
      <c r="BK30" s="66">
        <f t="shared" si="6"/>
        <v>1.8073633494086714</v>
      </c>
      <c r="BL30" s="66">
        <f t="shared" si="6"/>
        <v>1.7123367889850301</v>
      </c>
      <c r="BM30" s="66">
        <f t="shared" si="6"/>
        <v>1.9110019226087407</v>
      </c>
      <c r="BN30" s="66">
        <f t="shared" si="6"/>
        <v>2.0158505826148096</v>
      </c>
      <c r="BO30" s="66">
        <f t="shared" si="6"/>
        <v>1.9174955182477016</v>
      </c>
      <c r="BP30" s="66">
        <f t="shared" si="6"/>
        <v>2.2057868291642282</v>
      </c>
      <c r="BQ30" s="66">
        <f t="shared" si="6"/>
        <v>2.3251804845461628</v>
      </c>
      <c r="BR30" s="66">
        <f t="shared" si="6"/>
        <v>2.3400102544799779</v>
      </c>
      <c r="BS30" s="66">
        <f t="shared" ref="BS30:ED30" si="7">STDEV(BS3:BS10)/SQRT(BS32)</f>
        <v>2.3538259129705028</v>
      </c>
      <c r="BT30" s="66">
        <f t="shared" si="7"/>
        <v>2.4127699238338245</v>
      </c>
      <c r="BU30" s="66">
        <f t="shared" si="7"/>
        <v>2.3860834896630991</v>
      </c>
      <c r="BV30" s="66">
        <f t="shared" si="7"/>
        <v>2.4335979756613124</v>
      </c>
      <c r="BW30" s="66">
        <f t="shared" si="7"/>
        <v>2.43744592430861</v>
      </c>
      <c r="BX30" s="66">
        <f t="shared" si="7"/>
        <v>2.511446607535186</v>
      </c>
      <c r="BY30" s="66">
        <f t="shared" si="7"/>
        <v>2.6030469783368368</v>
      </c>
      <c r="BZ30" s="66">
        <f t="shared" si="7"/>
        <v>2.6940320535133186</v>
      </c>
      <c r="CA30" s="66">
        <f t="shared" si="7"/>
        <v>2.510927146280546</v>
      </c>
      <c r="CB30" s="66">
        <f t="shared" si="7"/>
        <v>2.559614751983486</v>
      </c>
      <c r="CC30" s="66">
        <f t="shared" si="7"/>
        <v>2.3786606656898384</v>
      </c>
      <c r="CD30" s="66">
        <f t="shared" si="7"/>
        <v>2.3645816131732831</v>
      </c>
      <c r="CE30" s="66">
        <f t="shared" si="7"/>
        <v>2.5127283122989197</v>
      </c>
      <c r="CF30" s="66">
        <f t="shared" si="7"/>
        <v>2.6944522617911555</v>
      </c>
      <c r="CG30" s="66">
        <f t="shared" si="7"/>
        <v>2.4376787480247479</v>
      </c>
      <c r="CH30" s="66">
        <f t="shared" si="7"/>
        <v>2.6501467277438442</v>
      </c>
      <c r="CI30" s="66">
        <f t="shared" si="7"/>
        <v>2.5126038979939413</v>
      </c>
      <c r="CJ30" s="66">
        <f t="shared" si="7"/>
        <v>2.6294042983698245</v>
      </c>
      <c r="CK30" s="66">
        <f t="shared" si="7"/>
        <v>2.8017943715912166</v>
      </c>
      <c r="CL30" s="66">
        <f t="shared" si="7"/>
        <v>2.7541180051687215</v>
      </c>
      <c r="CM30" s="66">
        <f t="shared" si="7"/>
        <v>2.4804280133177974</v>
      </c>
      <c r="CN30" s="66">
        <f t="shared" si="7"/>
        <v>2.3889043399806029</v>
      </c>
      <c r="CO30" s="66">
        <f t="shared" si="7"/>
        <v>2.4761516938354831</v>
      </c>
      <c r="CP30" s="66">
        <f t="shared" si="7"/>
        <v>2.6247621207408889</v>
      </c>
      <c r="CQ30" s="66">
        <f t="shared" si="7"/>
        <v>2.7167905735275433</v>
      </c>
      <c r="CR30" s="66">
        <f t="shared" si="7"/>
        <v>2.447236953685298</v>
      </c>
      <c r="CS30" s="66">
        <f t="shared" si="7"/>
        <v>2.5777516174683033</v>
      </c>
      <c r="CT30" s="66">
        <f t="shared" si="7"/>
        <v>2.3728340642781189</v>
      </c>
      <c r="CU30" s="66">
        <f t="shared" si="7"/>
        <v>2.5058785307520872</v>
      </c>
      <c r="CV30" s="66">
        <f t="shared" si="7"/>
        <v>2.6043679949387446</v>
      </c>
      <c r="CW30" s="66">
        <f t="shared" si="7"/>
        <v>2.5856202298073732</v>
      </c>
      <c r="CX30" s="66">
        <f t="shared" si="7"/>
        <v>2.8299364190833711</v>
      </c>
      <c r="CY30" s="66">
        <f t="shared" si="7"/>
        <v>2.5421332570497932</v>
      </c>
      <c r="CZ30" s="66">
        <f t="shared" si="7"/>
        <v>2.7768059025448957</v>
      </c>
      <c r="DA30" s="66">
        <f t="shared" si="7"/>
        <v>2.9382019352394586</v>
      </c>
      <c r="DB30" s="66">
        <f t="shared" si="7"/>
        <v>2.9896342460525229</v>
      </c>
      <c r="DC30" s="66">
        <f t="shared" si="7"/>
        <v>2.8149700642431497</v>
      </c>
      <c r="DD30" s="66">
        <f t="shared" si="7"/>
        <v>3.0017236544957355</v>
      </c>
      <c r="DE30" s="66">
        <f t="shared" si="7"/>
        <v>2.8854065135261706</v>
      </c>
      <c r="DF30" s="66">
        <f t="shared" si="7"/>
        <v>2.915083457574732</v>
      </c>
      <c r="DG30" s="66">
        <f t="shared" si="7"/>
        <v>2.9294105650289701</v>
      </c>
      <c r="DH30" s="66">
        <f t="shared" si="7"/>
        <v>3.0971814046098767</v>
      </c>
      <c r="DI30" s="66">
        <f t="shared" si="7"/>
        <v>3.0575782956473372</v>
      </c>
      <c r="DJ30" s="66">
        <f t="shared" si="7"/>
        <v>1.9769512161687455</v>
      </c>
      <c r="DK30" s="66">
        <f t="shared" si="7"/>
        <v>2.0002977556131976</v>
      </c>
      <c r="DL30" s="66">
        <f t="shared" si="7"/>
        <v>1.9490077247438276</v>
      </c>
      <c r="DM30" s="66">
        <f t="shared" si="7"/>
        <v>2.2596769680642255</v>
      </c>
      <c r="DN30" s="66">
        <f t="shared" si="7"/>
        <v>3.7225211886569576</v>
      </c>
      <c r="DO30" s="66">
        <f t="shared" si="7"/>
        <v>2.5257573121739054</v>
      </c>
      <c r="DP30" s="66">
        <f t="shared" si="7"/>
        <v>2.6750375698296405</v>
      </c>
      <c r="DQ30" s="66">
        <f t="shared" si="7"/>
        <v>2.6221142868558194</v>
      </c>
      <c r="DR30" s="66">
        <f t="shared" si="7"/>
        <v>1.3931857976115987</v>
      </c>
      <c r="DS30" s="66">
        <f t="shared" si="7"/>
        <v>1.7120455601414351</v>
      </c>
      <c r="DT30" s="66">
        <f t="shared" si="7"/>
        <v>1.8697266585727925</v>
      </c>
      <c r="DU30" s="66">
        <f t="shared" si="7"/>
        <v>4.3799999999999981</v>
      </c>
      <c r="DV30" s="66" t="e">
        <f t="shared" si="7"/>
        <v>#DIV/0!</v>
      </c>
      <c r="DW30" s="66" t="e">
        <f t="shared" si="7"/>
        <v>#DIV/0!</v>
      </c>
      <c r="DX30" s="66" t="e">
        <f t="shared" si="7"/>
        <v>#DIV/0!</v>
      </c>
      <c r="DY30" s="66" t="e">
        <f t="shared" si="7"/>
        <v>#DIV/0!</v>
      </c>
      <c r="DZ30" s="66" t="e">
        <f t="shared" si="7"/>
        <v>#DIV/0!</v>
      </c>
      <c r="EA30" s="66" t="e">
        <f t="shared" si="7"/>
        <v>#DIV/0!</v>
      </c>
      <c r="EB30" s="66" t="e">
        <f t="shared" si="7"/>
        <v>#DIV/0!</v>
      </c>
      <c r="EC30" s="66" t="e">
        <f t="shared" si="7"/>
        <v>#DIV/0!</v>
      </c>
      <c r="ED30" s="66" t="e">
        <f t="shared" si="7"/>
        <v>#DIV/0!</v>
      </c>
      <c r="EE30" s="66" t="e">
        <f t="shared" ref="EE30:EI30" si="8">STDEV(EE3:EE10)/SQRT(EE32)</f>
        <v>#DIV/0!</v>
      </c>
      <c r="EF30" s="66" t="e">
        <f t="shared" si="8"/>
        <v>#DIV/0!</v>
      </c>
      <c r="EG30" s="66" t="e">
        <f t="shared" si="8"/>
        <v>#DIV/0!</v>
      </c>
      <c r="EH30" s="66" t="e">
        <f t="shared" si="8"/>
        <v>#DIV/0!</v>
      </c>
      <c r="EI30" s="66" t="e">
        <f t="shared" si="8"/>
        <v>#DIV/0!</v>
      </c>
    </row>
    <row r="31" spans="1:139" ht="17" x14ac:dyDescent="0.2">
      <c r="D31" s="357"/>
      <c r="E31" s="8" t="s">
        <v>42</v>
      </c>
      <c r="F31" s="66">
        <f>STDEV(F12:F25)/SQRT(F33)</f>
        <v>0.39232922682642718</v>
      </c>
      <c r="G31" s="66">
        <f t="shared" ref="G31:BR31" si="9">STDEV(G12:G25)/SQRT(G33)</f>
        <v>0.28030320884515203</v>
      </c>
      <c r="H31" s="66">
        <f t="shared" si="9"/>
        <v>0.1769271664335984</v>
      </c>
      <c r="I31" s="66">
        <f t="shared" si="9"/>
        <v>0.24778664657770055</v>
      </c>
      <c r="J31" s="66">
        <f t="shared" si="9"/>
        <v>0.24123962268987972</v>
      </c>
      <c r="K31" s="66">
        <f t="shared" si="9"/>
        <v>0.47942801568350396</v>
      </c>
      <c r="L31" s="66">
        <f t="shared" si="9"/>
        <v>0.44047751865951601</v>
      </c>
      <c r="M31" s="66">
        <f t="shared" si="9"/>
        <v>0.56356957571063637</v>
      </c>
      <c r="N31" s="66">
        <f t="shared" si="9"/>
        <v>0.52171309697529689</v>
      </c>
      <c r="O31" s="66">
        <f t="shared" si="9"/>
        <v>0.47882970760896709</v>
      </c>
      <c r="P31" s="66">
        <f t="shared" si="9"/>
        <v>0.47287113584052815</v>
      </c>
      <c r="Q31" s="66">
        <f t="shared" si="9"/>
        <v>0.45441488629763088</v>
      </c>
      <c r="R31" s="66">
        <f t="shared" si="9"/>
        <v>0.58512904559592649</v>
      </c>
      <c r="S31" s="66">
        <f t="shared" si="9"/>
        <v>0.62756752624717593</v>
      </c>
      <c r="T31" s="66">
        <f t="shared" si="9"/>
        <v>0.57031375380379667</v>
      </c>
      <c r="U31" s="66">
        <f t="shared" si="9"/>
        <v>0.65850706568385087</v>
      </c>
      <c r="V31" s="66">
        <f t="shared" si="9"/>
        <v>0.72437682029298678</v>
      </c>
      <c r="W31" s="66">
        <f t="shared" si="9"/>
        <v>0.62701417669601189</v>
      </c>
      <c r="X31" s="66">
        <f t="shared" si="9"/>
        <v>0.63234624833059438</v>
      </c>
      <c r="Y31" s="66">
        <f t="shared" si="9"/>
        <v>0.68761778788962535</v>
      </c>
      <c r="Z31" s="66">
        <f t="shared" si="9"/>
        <v>0.52499989417988357</v>
      </c>
      <c r="AA31" s="66">
        <f t="shared" si="9"/>
        <v>0.55806620475431823</v>
      </c>
      <c r="AB31" s="66">
        <f t="shared" si="9"/>
        <v>0.64412291787618714</v>
      </c>
      <c r="AC31" s="66">
        <f t="shared" si="9"/>
        <v>1.1440583221341656</v>
      </c>
      <c r="AD31" s="66">
        <f t="shared" si="9"/>
        <v>0.52296207638157965</v>
      </c>
      <c r="AE31" s="66">
        <f t="shared" si="9"/>
        <v>0.61380597730698072</v>
      </c>
      <c r="AF31" s="66">
        <f t="shared" si="9"/>
        <v>0.64851154363066033</v>
      </c>
      <c r="AG31" s="66">
        <f t="shared" si="9"/>
        <v>0.57752383308204502</v>
      </c>
      <c r="AH31" s="66">
        <f t="shared" si="9"/>
        <v>0.61335326054584716</v>
      </c>
      <c r="AI31" s="66">
        <f t="shared" si="9"/>
        <v>0.62473816737716403</v>
      </c>
      <c r="AJ31" s="66">
        <f t="shared" si="9"/>
        <v>0.76957246427986092</v>
      </c>
      <c r="AK31" s="66">
        <f t="shared" si="9"/>
        <v>0.88529976090964013</v>
      </c>
      <c r="AL31" s="66">
        <f t="shared" si="9"/>
        <v>0.75709063012444044</v>
      </c>
      <c r="AM31" s="66">
        <f t="shared" si="9"/>
        <v>0.79245020874079719</v>
      </c>
      <c r="AN31" s="66">
        <f t="shared" si="9"/>
        <v>0.87114873076364574</v>
      </c>
      <c r="AO31" s="66">
        <f t="shared" si="9"/>
        <v>0.86178135922698573</v>
      </c>
      <c r="AP31" s="66">
        <f t="shared" si="9"/>
        <v>0.92870453380561879</v>
      </c>
      <c r="AQ31" s="66">
        <f t="shared" si="9"/>
        <v>0.91060053444599609</v>
      </c>
      <c r="AR31" s="66">
        <f t="shared" si="9"/>
        <v>0.98925089503792396</v>
      </c>
      <c r="AS31" s="66">
        <f t="shared" si="9"/>
        <v>1.0558177978336141</v>
      </c>
      <c r="AT31" s="66">
        <f t="shared" si="9"/>
        <v>1.0671291185023279</v>
      </c>
      <c r="AU31" s="66">
        <f t="shared" si="9"/>
        <v>1.0734580155325641</v>
      </c>
      <c r="AV31" s="66">
        <f t="shared" si="9"/>
        <v>1.0892700920035088</v>
      </c>
      <c r="AW31" s="66">
        <f t="shared" si="9"/>
        <v>1.1220687243757499</v>
      </c>
      <c r="AX31" s="66">
        <f t="shared" si="9"/>
        <v>1.2739126082009458</v>
      </c>
      <c r="AY31" s="66">
        <f t="shared" si="9"/>
        <v>1.1734436027730046</v>
      </c>
      <c r="AZ31" s="66">
        <f t="shared" si="9"/>
        <v>1.2532925525280361</v>
      </c>
      <c r="BA31" s="66">
        <f t="shared" si="9"/>
        <v>1.4565720581192576</v>
      </c>
      <c r="BB31" s="66">
        <f t="shared" si="9"/>
        <v>1.5062319103979869</v>
      </c>
      <c r="BC31" s="66">
        <f t="shared" si="9"/>
        <v>1.5444396482739193</v>
      </c>
      <c r="BD31" s="66">
        <f t="shared" si="9"/>
        <v>1.6365987765960008</v>
      </c>
      <c r="BE31" s="66">
        <f t="shared" si="9"/>
        <v>1.6345005277786477</v>
      </c>
      <c r="BF31" s="66">
        <f t="shared" si="9"/>
        <v>1.800906236205795</v>
      </c>
      <c r="BG31" s="66">
        <f t="shared" si="9"/>
        <v>1.7138108212005545</v>
      </c>
      <c r="BH31" s="66">
        <f t="shared" si="9"/>
        <v>1.9805679444836066</v>
      </c>
      <c r="BI31" s="66">
        <f t="shared" si="9"/>
        <v>1.8510000633624779</v>
      </c>
      <c r="BJ31" s="66">
        <f t="shared" si="9"/>
        <v>1.9965974142445237</v>
      </c>
      <c r="BK31" s="66">
        <f t="shared" si="9"/>
        <v>1.9811826185138184</v>
      </c>
      <c r="BL31" s="66">
        <f t="shared" si="9"/>
        <v>2.005310619084312</v>
      </c>
      <c r="BM31" s="66">
        <f t="shared" si="9"/>
        <v>1.9971218129383919</v>
      </c>
      <c r="BN31" s="66">
        <f t="shared" si="9"/>
        <v>2.0661523397541206</v>
      </c>
      <c r="BO31" s="66">
        <f t="shared" si="9"/>
        <v>1.9293917898061672</v>
      </c>
      <c r="BP31" s="66">
        <f t="shared" si="9"/>
        <v>2.0200728748346752</v>
      </c>
      <c r="BQ31" s="66">
        <f t="shared" si="9"/>
        <v>2.0400463930299106</v>
      </c>
      <c r="BR31" s="66">
        <f t="shared" si="9"/>
        <v>2.1425108351118007</v>
      </c>
      <c r="BS31" s="66">
        <f t="shared" ref="BS31:ED31" si="10">STDEV(BS12:BS25)/SQRT(BS33)</f>
        <v>1.9532207833656516</v>
      </c>
      <c r="BT31" s="66">
        <f t="shared" si="10"/>
        <v>2.1238608291101801</v>
      </c>
      <c r="BU31" s="66">
        <f t="shared" si="10"/>
        <v>2.0067306498966255</v>
      </c>
      <c r="BV31" s="66">
        <f t="shared" si="10"/>
        <v>1.6905908237457379</v>
      </c>
      <c r="BW31" s="66">
        <f t="shared" si="10"/>
        <v>1.7153156469277246</v>
      </c>
      <c r="BX31" s="66">
        <f t="shared" si="10"/>
        <v>1.8960216856152206</v>
      </c>
      <c r="BY31" s="66">
        <f t="shared" si="10"/>
        <v>1.6908063941877878</v>
      </c>
      <c r="BZ31" s="66">
        <f t="shared" si="10"/>
        <v>1.8229341981840921</v>
      </c>
      <c r="CA31" s="66">
        <f t="shared" si="10"/>
        <v>1.7556808855543211</v>
      </c>
      <c r="CB31" s="66">
        <f t="shared" si="10"/>
        <v>1.7944986638461045</v>
      </c>
      <c r="CC31" s="66">
        <f t="shared" si="10"/>
        <v>1.7116671106031991</v>
      </c>
      <c r="CD31" s="66">
        <f t="shared" si="10"/>
        <v>1.4946750297119582</v>
      </c>
      <c r="CE31" s="66">
        <f t="shared" si="10"/>
        <v>1.4633341305996437</v>
      </c>
      <c r="CF31" s="66">
        <f t="shared" si="10"/>
        <v>1.6106568708311393</v>
      </c>
      <c r="CG31" s="66">
        <f t="shared" si="10"/>
        <v>1.4227448041647337</v>
      </c>
      <c r="CH31" s="66">
        <f t="shared" si="10"/>
        <v>1.4975234741250603</v>
      </c>
      <c r="CI31" s="66">
        <f t="shared" si="10"/>
        <v>1.502969689943505</v>
      </c>
      <c r="CJ31" s="66">
        <f t="shared" si="10"/>
        <v>1.5235945800784629</v>
      </c>
      <c r="CK31" s="66">
        <f t="shared" si="10"/>
        <v>1.4692093111602422</v>
      </c>
      <c r="CL31" s="66">
        <f t="shared" si="10"/>
        <v>1.9929255280852205</v>
      </c>
      <c r="CM31" s="66">
        <f t="shared" si="10"/>
        <v>1.8685106750717582</v>
      </c>
      <c r="CN31" s="66">
        <f t="shared" si="10"/>
        <v>1.6259711383838256</v>
      </c>
      <c r="CO31" s="66">
        <f t="shared" si="10"/>
        <v>1.6705462510166553</v>
      </c>
      <c r="CP31" s="66">
        <f t="shared" si="10"/>
        <v>1.7537362538917676</v>
      </c>
      <c r="CQ31" s="66">
        <f t="shared" si="10"/>
        <v>1.8565111648889088</v>
      </c>
      <c r="CR31" s="66">
        <f t="shared" si="10"/>
        <v>1.8395563687825773</v>
      </c>
      <c r="CS31" s="66">
        <f t="shared" si="10"/>
        <v>2.2107861746908162</v>
      </c>
      <c r="CT31" s="66">
        <f t="shared" si="10"/>
        <v>1.9955474991662232</v>
      </c>
      <c r="CU31" s="66">
        <f t="shared" si="10"/>
        <v>1.9293290839785833</v>
      </c>
      <c r="CV31" s="66">
        <f t="shared" si="10"/>
        <v>1.8312982685008645</v>
      </c>
      <c r="CW31" s="66">
        <f t="shared" si="10"/>
        <v>1.9144224697952972</v>
      </c>
      <c r="CX31" s="66">
        <f t="shared" si="10"/>
        <v>1.9541217884988002</v>
      </c>
      <c r="CY31" s="66">
        <f t="shared" si="10"/>
        <v>2.2884948860632046</v>
      </c>
      <c r="CZ31" s="66">
        <f t="shared" si="10"/>
        <v>1.9386198541167383</v>
      </c>
      <c r="DA31" s="66">
        <f t="shared" si="10"/>
        <v>1.7674124212154554</v>
      </c>
      <c r="DB31" s="66">
        <f t="shared" si="10"/>
        <v>1.5518019991108545</v>
      </c>
      <c r="DC31" s="66">
        <f t="shared" si="10"/>
        <v>1.2241150998896222</v>
      </c>
      <c r="DD31" s="66">
        <f t="shared" si="10"/>
        <v>1.4265780735732625</v>
      </c>
      <c r="DE31" s="66">
        <f t="shared" si="10"/>
        <v>1.151093441520328</v>
      </c>
      <c r="DF31" s="66">
        <f t="shared" si="10"/>
        <v>2.062707928912848</v>
      </c>
      <c r="DG31" s="66">
        <f t="shared" si="10"/>
        <v>1.746983431836469</v>
      </c>
      <c r="DH31" s="66">
        <f t="shared" si="10"/>
        <v>1.3629757069653807</v>
      </c>
      <c r="DI31" s="66">
        <f t="shared" si="10"/>
        <v>1.4141939203816587</v>
      </c>
      <c r="DJ31" s="66">
        <f t="shared" si="10"/>
        <v>1.4021422102546441</v>
      </c>
      <c r="DK31" s="66">
        <f t="shared" si="10"/>
        <v>1.3425762961973939</v>
      </c>
      <c r="DL31" s="66">
        <f t="shared" si="10"/>
        <v>1.4395485403417285</v>
      </c>
      <c r="DM31" s="66">
        <f t="shared" si="10"/>
        <v>1.4682935673767699</v>
      </c>
      <c r="DN31" s="66">
        <f t="shared" si="10"/>
        <v>1.5007678034925984</v>
      </c>
      <c r="DO31" s="66">
        <f t="shared" si="10"/>
        <v>1.3286060364156105</v>
      </c>
      <c r="DP31" s="66">
        <f t="shared" si="10"/>
        <v>1.3271224510194981</v>
      </c>
      <c r="DQ31" s="66">
        <f t="shared" si="10"/>
        <v>0.16347145520446868</v>
      </c>
      <c r="DR31" s="66">
        <f t="shared" si="10"/>
        <v>0.42103790407357189</v>
      </c>
      <c r="DS31" s="66">
        <f t="shared" si="10"/>
        <v>0.66532416910856196</v>
      </c>
      <c r="DT31" s="66">
        <f t="shared" si="10"/>
        <v>0.56050572402667376</v>
      </c>
      <c r="DU31" s="66">
        <f t="shared" si="10"/>
        <v>0.69191762515490252</v>
      </c>
      <c r="DV31" s="66">
        <f t="shared" si="10"/>
        <v>0.32630932836463244</v>
      </c>
      <c r="DW31" s="66">
        <f t="shared" si="10"/>
        <v>2.1199868972341425</v>
      </c>
      <c r="DX31" s="66" t="e">
        <f t="shared" si="10"/>
        <v>#DIV/0!</v>
      </c>
      <c r="DY31" s="66" t="e">
        <f t="shared" si="10"/>
        <v>#DIV/0!</v>
      </c>
      <c r="DZ31" s="66" t="e">
        <f t="shared" si="10"/>
        <v>#DIV/0!</v>
      </c>
      <c r="EA31" s="66" t="e">
        <f t="shared" si="10"/>
        <v>#DIV/0!</v>
      </c>
      <c r="EB31" s="66" t="e">
        <f t="shared" si="10"/>
        <v>#DIV/0!</v>
      </c>
      <c r="EC31" s="66" t="e">
        <f t="shared" si="10"/>
        <v>#DIV/0!</v>
      </c>
      <c r="ED31" s="66" t="e">
        <f t="shared" si="10"/>
        <v>#DIV/0!</v>
      </c>
      <c r="EE31" s="66" t="e">
        <f t="shared" ref="EE31:EI31" si="11">STDEV(EE12:EE25)/SQRT(EE33)</f>
        <v>#DIV/0!</v>
      </c>
      <c r="EF31" s="66" t="e">
        <f t="shared" si="11"/>
        <v>#DIV/0!</v>
      </c>
      <c r="EG31" s="66" t="e">
        <f t="shared" si="11"/>
        <v>#DIV/0!</v>
      </c>
      <c r="EH31" s="66" t="e">
        <f t="shared" si="11"/>
        <v>#DIV/0!</v>
      </c>
      <c r="EI31" s="66" t="e">
        <f t="shared" si="11"/>
        <v>#DIV/0!</v>
      </c>
    </row>
    <row r="32" spans="1:139" x14ac:dyDescent="0.2">
      <c r="D32" s="400" t="s">
        <v>29</v>
      </c>
      <c r="E32" s="59" t="s">
        <v>0</v>
      </c>
      <c r="F32" s="54">
        <f>COUNTA(F3:F10)</f>
        <v>7</v>
      </c>
      <c r="G32" s="54">
        <f t="shared" ref="G32:BR32" si="12">COUNTA(G3:G10)</f>
        <v>7</v>
      </c>
      <c r="H32" s="54">
        <f t="shared" si="12"/>
        <v>7</v>
      </c>
      <c r="I32" s="54">
        <f t="shared" si="12"/>
        <v>7</v>
      </c>
      <c r="J32" s="54">
        <f t="shared" si="12"/>
        <v>7</v>
      </c>
      <c r="K32" s="54">
        <f t="shared" si="12"/>
        <v>7</v>
      </c>
      <c r="L32" s="54">
        <f t="shared" si="12"/>
        <v>7</v>
      </c>
      <c r="M32" s="54">
        <f t="shared" si="12"/>
        <v>7</v>
      </c>
      <c r="N32" s="54">
        <f t="shared" si="12"/>
        <v>7</v>
      </c>
      <c r="O32" s="54">
        <f t="shared" si="12"/>
        <v>7</v>
      </c>
      <c r="P32" s="54">
        <f t="shared" si="12"/>
        <v>7</v>
      </c>
      <c r="Q32" s="54">
        <f t="shared" si="12"/>
        <v>7</v>
      </c>
      <c r="R32" s="54">
        <f t="shared" si="12"/>
        <v>7</v>
      </c>
      <c r="S32" s="54">
        <f t="shared" si="12"/>
        <v>7</v>
      </c>
      <c r="T32" s="54">
        <f t="shared" si="12"/>
        <v>7</v>
      </c>
      <c r="U32" s="54">
        <f t="shared" si="12"/>
        <v>7</v>
      </c>
      <c r="V32" s="54">
        <f t="shared" si="12"/>
        <v>7</v>
      </c>
      <c r="W32" s="54">
        <f t="shared" si="12"/>
        <v>7</v>
      </c>
      <c r="X32" s="54">
        <f t="shared" si="12"/>
        <v>5</v>
      </c>
      <c r="Y32" s="54">
        <f t="shared" si="12"/>
        <v>7</v>
      </c>
      <c r="Z32" s="54">
        <f t="shared" si="12"/>
        <v>7</v>
      </c>
      <c r="AA32" s="54">
        <f t="shared" si="12"/>
        <v>7</v>
      </c>
      <c r="AB32" s="54">
        <f t="shared" si="12"/>
        <v>7</v>
      </c>
      <c r="AC32" s="54">
        <f t="shared" si="12"/>
        <v>7</v>
      </c>
      <c r="AD32" s="54">
        <f t="shared" si="12"/>
        <v>7</v>
      </c>
      <c r="AE32" s="54">
        <f t="shared" si="12"/>
        <v>7</v>
      </c>
      <c r="AF32" s="54">
        <f t="shared" si="12"/>
        <v>7</v>
      </c>
      <c r="AG32" s="54">
        <f t="shared" si="12"/>
        <v>7</v>
      </c>
      <c r="AH32" s="54">
        <f t="shared" si="12"/>
        <v>7</v>
      </c>
      <c r="AI32" s="54">
        <f t="shared" si="12"/>
        <v>7</v>
      </c>
      <c r="AJ32" s="54">
        <f t="shared" si="12"/>
        <v>7</v>
      </c>
      <c r="AK32" s="54">
        <f t="shared" si="12"/>
        <v>7</v>
      </c>
      <c r="AL32" s="54">
        <f t="shared" si="12"/>
        <v>7</v>
      </c>
      <c r="AM32" s="54">
        <f t="shared" si="12"/>
        <v>7</v>
      </c>
      <c r="AN32" s="54">
        <f t="shared" si="12"/>
        <v>7</v>
      </c>
      <c r="AO32" s="54">
        <f t="shared" si="12"/>
        <v>7</v>
      </c>
      <c r="AP32" s="54">
        <f t="shared" si="12"/>
        <v>7</v>
      </c>
      <c r="AQ32" s="54">
        <f t="shared" si="12"/>
        <v>7</v>
      </c>
      <c r="AR32" s="54">
        <f t="shared" si="12"/>
        <v>7</v>
      </c>
      <c r="AS32" s="54">
        <f t="shared" si="12"/>
        <v>7</v>
      </c>
      <c r="AT32" s="54">
        <f t="shared" si="12"/>
        <v>7</v>
      </c>
      <c r="AU32" s="54">
        <f t="shared" si="12"/>
        <v>7</v>
      </c>
      <c r="AV32" s="54">
        <f t="shared" si="12"/>
        <v>7</v>
      </c>
      <c r="AW32" s="54">
        <f t="shared" si="12"/>
        <v>7</v>
      </c>
      <c r="AX32" s="54">
        <f t="shared" si="12"/>
        <v>7</v>
      </c>
      <c r="AY32" s="54">
        <f t="shared" si="12"/>
        <v>7</v>
      </c>
      <c r="AZ32" s="54">
        <f t="shared" si="12"/>
        <v>7</v>
      </c>
      <c r="BA32" s="54">
        <f t="shared" si="12"/>
        <v>7</v>
      </c>
      <c r="BB32" s="54">
        <f t="shared" si="12"/>
        <v>7</v>
      </c>
      <c r="BC32" s="54">
        <f t="shared" si="12"/>
        <v>7</v>
      </c>
      <c r="BD32" s="54">
        <f t="shared" si="12"/>
        <v>7</v>
      </c>
      <c r="BE32" s="54">
        <f t="shared" si="12"/>
        <v>7</v>
      </c>
      <c r="BF32" s="54">
        <f t="shared" si="12"/>
        <v>7</v>
      </c>
      <c r="BG32" s="54">
        <f t="shared" si="12"/>
        <v>7</v>
      </c>
      <c r="BH32" s="54">
        <f t="shared" si="12"/>
        <v>7</v>
      </c>
      <c r="BI32" s="54">
        <f t="shared" si="12"/>
        <v>7</v>
      </c>
      <c r="BJ32" s="54">
        <f t="shared" si="12"/>
        <v>8</v>
      </c>
      <c r="BK32" s="54">
        <f t="shared" si="12"/>
        <v>8</v>
      </c>
      <c r="BL32" s="54">
        <f t="shared" si="12"/>
        <v>7</v>
      </c>
      <c r="BM32" s="54">
        <f t="shared" si="12"/>
        <v>8</v>
      </c>
      <c r="BN32" s="54">
        <f t="shared" si="12"/>
        <v>8</v>
      </c>
      <c r="BO32" s="54">
        <f t="shared" si="12"/>
        <v>8</v>
      </c>
      <c r="BP32" s="54">
        <f t="shared" si="12"/>
        <v>8</v>
      </c>
      <c r="BQ32" s="54">
        <f t="shared" si="12"/>
        <v>8</v>
      </c>
      <c r="BR32" s="54">
        <f t="shared" si="12"/>
        <v>8</v>
      </c>
      <c r="BS32" s="54">
        <f t="shared" ref="BS32:ED32" si="13">COUNTA(BS3:BS10)</f>
        <v>8</v>
      </c>
      <c r="BT32" s="54">
        <f t="shared" si="13"/>
        <v>8</v>
      </c>
      <c r="BU32" s="54">
        <f t="shared" si="13"/>
        <v>8</v>
      </c>
      <c r="BV32" s="54">
        <f t="shared" si="13"/>
        <v>8</v>
      </c>
      <c r="BW32" s="54">
        <f t="shared" si="13"/>
        <v>8</v>
      </c>
      <c r="BX32" s="54">
        <f t="shared" si="13"/>
        <v>8</v>
      </c>
      <c r="BY32" s="54">
        <f t="shared" si="13"/>
        <v>8</v>
      </c>
      <c r="BZ32" s="54">
        <f t="shared" si="13"/>
        <v>8</v>
      </c>
      <c r="CA32" s="54">
        <f t="shared" si="13"/>
        <v>8</v>
      </c>
      <c r="CB32" s="54">
        <f t="shared" si="13"/>
        <v>8</v>
      </c>
      <c r="CC32" s="54">
        <f t="shared" si="13"/>
        <v>8</v>
      </c>
      <c r="CD32" s="54">
        <f t="shared" si="13"/>
        <v>8</v>
      </c>
      <c r="CE32" s="54">
        <f t="shared" si="13"/>
        <v>8</v>
      </c>
      <c r="CF32" s="54">
        <f t="shared" si="13"/>
        <v>8</v>
      </c>
      <c r="CG32" s="54">
        <f t="shared" si="13"/>
        <v>8</v>
      </c>
      <c r="CH32" s="54">
        <f t="shared" si="13"/>
        <v>8</v>
      </c>
      <c r="CI32" s="54">
        <f t="shared" si="13"/>
        <v>8</v>
      </c>
      <c r="CJ32" s="54">
        <f t="shared" si="13"/>
        <v>8</v>
      </c>
      <c r="CK32" s="54">
        <f t="shared" si="13"/>
        <v>7</v>
      </c>
      <c r="CL32" s="54">
        <f t="shared" si="13"/>
        <v>7</v>
      </c>
      <c r="CM32" s="54">
        <f t="shared" si="13"/>
        <v>7</v>
      </c>
      <c r="CN32" s="54">
        <f t="shared" si="13"/>
        <v>7</v>
      </c>
      <c r="CO32" s="54">
        <f t="shared" si="13"/>
        <v>7</v>
      </c>
      <c r="CP32" s="54">
        <f t="shared" si="13"/>
        <v>7</v>
      </c>
      <c r="CQ32" s="54">
        <f t="shared" si="13"/>
        <v>7</v>
      </c>
      <c r="CR32" s="54">
        <f t="shared" si="13"/>
        <v>7</v>
      </c>
      <c r="CS32" s="54">
        <f t="shared" si="13"/>
        <v>7</v>
      </c>
      <c r="CT32" s="54">
        <f t="shared" si="13"/>
        <v>7</v>
      </c>
      <c r="CU32" s="54">
        <f t="shared" si="13"/>
        <v>7</v>
      </c>
      <c r="CV32" s="54">
        <f t="shared" si="13"/>
        <v>7</v>
      </c>
      <c r="CW32" s="54">
        <f t="shared" si="13"/>
        <v>7</v>
      </c>
      <c r="CX32" s="54">
        <f t="shared" si="13"/>
        <v>7</v>
      </c>
      <c r="CY32" s="54">
        <f t="shared" si="13"/>
        <v>7</v>
      </c>
      <c r="CZ32" s="54">
        <f t="shared" si="13"/>
        <v>7</v>
      </c>
      <c r="DA32" s="54">
        <f t="shared" si="13"/>
        <v>7</v>
      </c>
      <c r="DB32" s="54">
        <f t="shared" si="13"/>
        <v>7</v>
      </c>
      <c r="DC32" s="54">
        <f t="shared" si="13"/>
        <v>7</v>
      </c>
      <c r="DD32" s="54">
        <f t="shared" si="13"/>
        <v>7</v>
      </c>
      <c r="DE32" s="54">
        <f t="shared" si="13"/>
        <v>7</v>
      </c>
      <c r="DF32" s="54">
        <f t="shared" si="13"/>
        <v>7</v>
      </c>
      <c r="DG32" s="54">
        <f t="shared" si="13"/>
        <v>7</v>
      </c>
      <c r="DH32" s="54">
        <f t="shared" si="13"/>
        <v>7</v>
      </c>
      <c r="DI32" s="54">
        <f t="shared" si="13"/>
        <v>7</v>
      </c>
      <c r="DJ32" s="54">
        <f t="shared" si="13"/>
        <v>6</v>
      </c>
      <c r="DK32" s="54">
        <f t="shared" si="13"/>
        <v>6</v>
      </c>
      <c r="DL32" s="54">
        <f t="shared" si="13"/>
        <v>6</v>
      </c>
      <c r="DM32" s="54">
        <f t="shared" si="13"/>
        <v>6</v>
      </c>
      <c r="DN32" s="54">
        <f t="shared" si="13"/>
        <v>5</v>
      </c>
      <c r="DO32" s="54">
        <f t="shared" si="13"/>
        <v>5</v>
      </c>
      <c r="DP32" s="54">
        <f t="shared" si="13"/>
        <v>5</v>
      </c>
      <c r="DQ32" s="54">
        <f t="shared" si="13"/>
        <v>4</v>
      </c>
      <c r="DR32" s="54">
        <f t="shared" si="13"/>
        <v>4</v>
      </c>
      <c r="DS32" s="54">
        <f t="shared" si="13"/>
        <v>3</v>
      </c>
      <c r="DT32" s="54">
        <f t="shared" si="13"/>
        <v>3</v>
      </c>
      <c r="DU32" s="54">
        <f t="shared" si="13"/>
        <v>2</v>
      </c>
      <c r="DV32" s="54">
        <f t="shared" si="13"/>
        <v>1</v>
      </c>
      <c r="DW32" s="54">
        <f t="shared" si="13"/>
        <v>1</v>
      </c>
      <c r="DX32" s="54">
        <f t="shared" si="13"/>
        <v>1</v>
      </c>
      <c r="DY32" s="54">
        <f t="shared" si="13"/>
        <v>1</v>
      </c>
      <c r="DZ32" s="54">
        <f t="shared" si="13"/>
        <v>1</v>
      </c>
      <c r="EA32" s="54">
        <f t="shared" si="13"/>
        <v>1</v>
      </c>
      <c r="EB32" s="54">
        <f t="shared" si="13"/>
        <v>1</v>
      </c>
      <c r="EC32" s="54">
        <f t="shared" si="13"/>
        <v>1</v>
      </c>
      <c r="ED32" s="54">
        <f t="shared" si="13"/>
        <v>1</v>
      </c>
      <c r="EE32" s="54">
        <f t="shared" ref="EE32:EI32" si="14">COUNTA(EE3:EE10)</f>
        <v>1</v>
      </c>
      <c r="EF32" s="54">
        <f t="shared" si="14"/>
        <v>1</v>
      </c>
      <c r="EG32" s="54">
        <f t="shared" si="14"/>
        <v>1</v>
      </c>
      <c r="EH32" s="54">
        <f t="shared" si="14"/>
        <v>1</v>
      </c>
      <c r="EI32" s="54">
        <f t="shared" si="14"/>
        <v>1</v>
      </c>
    </row>
    <row r="33" spans="4:139" ht="17" x14ac:dyDescent="0.2">
      <c r="D33" s="357"/>
      <c r="E33" s="8" t="s">
        <v>42</v>
      </c>
      <c r="F33" s="54">
        <f>COUNTA(F12:F25)</f>
        <v>9</v>
      </c>
      <c r="G33" s="54">
        <f t="shared" ref="G33:AL33" si="15">COUNT(G12:G25)</f>
        <v>10</v>
      </c>
      <c r="H33" s="54">
        <f t="shared" si="15"/>
        <v>10</v>
      </c>
      <c r="I33" s="54">
        <f t="shared" si="15"/>
        <v>10</v>
      </c>
      <c r="J33" s="54">
        <f t="shared" si="15"/>
        <v>10</v>
      </c>
      <c r="K33" s="54">
        <f t="shared" si="15"/>
        <v>10</v>
      </c>
      <c r="L33" s="54">
        <f t="shared" si="15"/>
        <v>10</v>
      </c>
      <c r="M33" s="54">
        <f t="shared" si="15"/>
        <v>10</v>
      </c>
      <c r="N33" s="54">
        <f t="shared" si="15"/>
        <v>10</v>
      </c>
      <c r="O33" s="54">
        <f t="shared" si="15"/>
        <v>10</v>
      </c>
      <c r="P33" s="54">
        <f t="shared" si="15"/>
        <v>10</v>
      </c>
      <c r="Q33" s="54">
        <f t="shared" si="15"/>
        <v>10</v>
      </c>
      <c r="R33" s="54">
        <f t="shared" si="15"/>
        <v>10</v>
      </c>
      <c r="S33" s="54">
        <f t="shared" si="15"/>
        <v>10</v>
      </c>
      <c r="T33" s="54">
        <f t="shared" si="15"/>
        <v>10</v>
      </c>
      <c r="U33" s="54">
        <f t="shared" si="15"/>
        <v>10</v>
      </c>
      <c r="V33" s="54">
        <f t="shared" si="15"/>
        <v>10</v>
      </c>
      <c r="W33" s="54">
        <f t="shared" si="15"/>
        <v>10</v>
      </c>
      <c r="X33" s="54">
        <f t="shared" si="15"/>
        <v>10</v>
      </c>
      <c r="Y33" s="54">
        <f t="shared" si="15"/>
        <v>10</v>
      </c>
      <c r="Z33" s="54">
        <f t="shared" si="15"/>
        <v>10</v>
      </c>
      <c r="AA33" s="54">
        <f t="shared" si="15"/>
        <v>10</v>
      </c>
      <c r="AB33" s="54">
        <f t="shared" si="15"/>
        <v>10</v>
      </c>
      <c r="AC33" s="54">
        <f t="shared" si="15"/>
        <v>10</v>
      </c>
      <c r="AD33" s="54">
        <f t="shared" si="15"/>
        <v>10</v>
      </c>
      <c r="AE33" s="54">
        <f t="shared" si="15"/>
        <v>10</v>
      </c>
      <c r="AF33" s="54">
        <f t="shared" si="15"/>
        <v>10</v>
      </c>
      <c r="AG33" s="54">
        <f t="shared" si="15"/>
        <v>10</v>
      </c>
      <c r="AH33" s="54">
        <f t="shared" si="15"/>
        <v>10</v>
      </c>
      <c r="AI33" s="54">
        <f t="shared" si="15"/>
        <v>10</v>
      </c>
      <c r="AJ33" s="54">
        <f t="shared" si="15"/>
        <v>10</v>
      </c>
      <c r="AK33" s="54">
        <f t="shared" si="15"/>
        <v>10</v>
      </c>
      <c r="AL33" s="54">
        <f t="shared" si="15"/>
        <v>10</v>
      </c>
      <c r="AM33" s="54">
        <f t="shared" ref="AM33:BR33" si="16">COUNT(AM12:AM25)</f>
        <v>10</v>
      </c>
      <c r="AN33" s="54">
        <f t="shared" si="16"/>
        <v>10</v>
      </c>
      <c r="AO33" s="54">
        <f t="shared" si="16"/>
        <v>10</v>
      </c>
      <c r="AP33" s="54">
        <f t="shared" si="16"/>
        <v>10</v>
      </c>
      <c r="AQ33" s="54">
        <f t="shared" si="16"/>
        <v>10</v>
      </c>
      <c r="AR33" s="54">
        <f t="shared" si="16"/>
        <v>10</v>
      </c>
      <c r="AS33" s="54">
        <f t="shared" si="16"/>
        <v>10</v>
      </c>
      <c r="AT33" s="54">
        <f t="shared" si="16"/>
        <v>10</v>
      </c>
      <c r="AU33" s="54">
        <f t="shared" si="16"/>
        <v>10</v>
      </c>
      <c r="AV33" s="54">
        <f t="shared" si="16"/>
        <v>10</v>
      </c>
      <c r="AW33" s="54">
        <f t="shared" si="16"/>
        <v>10</v>
      </c>
      <c r="AX33" s="54">
        <f t="shared" si="16"/>
        <v>10</v>
      </c>
      <c r="AY33" s="54">
        <f t="shared" si="16"/>
        <v>10</v>
      </c>
      <c r="AZ33" s="54">
        <f t="shared" si="16"/>
        <v>10</v>
      </c>
      <c r="BA33" s="54">
        <f t="shared" si="16"/>
        <v>9</v>
      </c>
      <c r="BB33" s="54">
        <f t="shared" si="16"/>
        <v>9</v>
      </c>
      <c r="BC33" s="54">
        <f t="shared" si="16"/>
        <v>9</v>
      </c>
      <c r="BD33" s="54">
        <f t="shared" si="16"/>
        <v>9</v>
      </c>
      <c r="BE33" s="54">
        <f t="shared" si="16"/>
        <v>9</v>
      </c>
      <c r="BF33" s="54">
        <f t="shared" si="16"/>
        <v>9</v>
      </c>
      <c r="BG33" s="54">
        <f t="shared" si="16"/>
        <v>9</v>
      </c>
      <c r="BH33" s="54">
        <f t="shared" si="16"/>
        <v>9</v>
      </c>
      <c r="BI33" s="54">
        <f t="shared" si="16"/>
        <v>9</v>
      </c>
      <c r="BJ33" s="54">
        <f t="shared" si="16"/>
        <v>9</v>
      </c>
      <c r="BK33" s="54">
        <f t="shared" si="16"/>
        <v>9</v>
      </c>
      <c r="BL33" s="54">
        <f t="shared" si="16"/>
        <v>9</v>
      </c>
      <c r="BM33" s="54">
        <f t="shared" si="16"/>
        <v>8</v>
      </c>
      <c r="BN33" s="54">
        <f t="shared" si="16"/>
        <v>8</v>
      </c>
      <c r="BO33" s="54">
        <f t="shared" si="16"/>
        <v>8</v>
      </c>
      <c r="BP33" s="54">
        <f t="shared" si="16"/>
        <v>8</v>
      </c>
      <c r="BQ33" s="54">
        <f t="shared" si="16"/>
        <v>8</v>
      </c>
      <c r="BR33" s="54">
        <f t="shared" si="16"/>
        <v>8</v>
      </c>
      <c r="BS33" s="54">
        <f t="shared" ref="BS33:CX33" si="17">COUNT(BS12:BS25)</f>
        <v>8</v>
      </c>
      <c r="BT33" s="54">
        <f t="shared" si="17"/>
        <v>8</v>
      </c>
      <c r="BU33" s="54">
        <f t="shared" si="17"/>
        <v>9</v>
      </c>
      <c r="BV33" s="54">
        <f t="shared" si="17"/>
        <v>10</v>
      </c>
      <c r="BW33" s="54">
        <f t="shared" si="17"/>
        <v>11</v>
      </c>
      <c r="BX33" s="54">
        <f t="shared" si="17"/>
        <v>12</v>
      </c>
      <c r="BY33" s="54">
        <f t="shared" si="17"/>
        <v>12</v>
      </c>
      <c r="BZ33" s="54">
        <f t="shared" si="17"/>
        <v>11</v>
      </c>
      <c r="CA33" s="54">
        <f t="shared" si="17"/>
        <v>11</v>
      </c>
      <c r="CB33" s="54">
        <f t="shared" si="17"/>
        <v>11</v>
      </c>
      <c r="CC33" s="54">
        <f t="shared" si="17"/>
        <v>11</v>
      </c>
      <c r="CD33" s="54">
        <f t="shared" si="17"/>
        <v>10</v>
      </c>
      <c r="CE33" s="54">
        <f t="shared" si="17"/>
        <v>10</v>
      </c>
      <c r="CF33" s="54">
        <f t="shared" si="17"/>
        <v>10</v>
      </c>
      <c r="CG33" s="54">
        <f t="shared" si="17"/>
        <v>10</v>
      </c>
      <c r="CH33" s="54">
        <f t="shared" si="17"/>
        <v>10</v>
      </c>
      <c r="CI33" s="54">
        <f t="shared" si="17"/>
        <v>10</v>
      </c>
      <c r="CJ33" s="54">
        <f t="shared" si="17"/>
        <v>10</v>
      </c>
      <c r="CK33" s="54">
        <f t="shared" si="17"/>
        <v>10</v>
      </c>
      <c r="CL33" s="54">
        <f t="shared" si="17"/>
        <v>9</v>
      </c>
      <c r="CM33" s="54">
        <f t="shared" si="17"/>
        <v>8</v>
      </c>
      <c r="CN33" s="54">
        <f t="shared" si="17"/>
        <v>8</v>
      </c>
      <c r="CO33" s="54">
        <f t="shared" si="17"/>
        <v>8</v>
      </c>
      <c r="CP33" s="54">
        <f t="shared" si="17"/>
        <v>8</v>
      </c>
      <c r="CQ33" s="54">
        <f t="shared" si="17"/>
        <v>8</v>
      </c>
      <c r="CR33" s="54">
        <f t="shared" si="17"/>
        <v>8</v>
      </c>
      <c r="CS33" s="54">
        <f t="shared" si="17"/>
        <v>7</v>
      </c>
      <c r="CT33" s="54">
        <f t="shared" si="17"/>
        <v>8</v>
      </c>
      <c r="CU33" s="54">
        <f t="shared" si="17"/>
        <v>8</v>
      </c>
      <c r="CV33" s="54">
        <f t="shared" si="17"/>
        <v>8</v>
      </c>
      <c r="CW33" s="54">
        <f t="shared" si="17"/>
        <v>8</v>
      </c>
      <c r="CX33" s="54">
        <f t="shared" si="17"/>
        <v>8</v>
      </c>
      <c r="CY33" s="54">
        <f t="shared" ref="CY33:EI33" si="18">COUNT(CY12:CY25)</f>
        <v>7</v>
      </c>
      <c r="CZ33" s="54">
        <f t="shared" si="18"/>
        <v>7</v>
      </c>
      <c r="DA33" s="54">
        <f t="shared" si="18"/>
        <v>6</v>
      </c>
      <c r="DB33" s="54">
        <f t="shared" si="18"/>
        <v>6</v>
      </c>
      <c r="DC33" s="54">
        <f t="shared" si="18"/>
        <v>6</v>
      </c>
      <c r="DD33" s="54">
        <f t="shared" si="18"/>
        <v>6</v>
      </c>
      <c r="DE33" s="54">
        <f t="shared" si="18"/>
        <v>6</v>
      </c>
      <c r="DF33" s="54">
        <f t="shared" si="18"/>
        <v>5</v>
      </c>
      <c r="DG33" s="54">
        <f t="shared" si="18"/>
        <v>6</v>
      </c>
      <c r="DH33" s="54">
        <f t="shared" si="18"/>
        <v>6</v>
      </c>
      <c r="DI33" s="54">
        <f t="shared" si="18"/>
        <v>6</v>
      </c>
      <c r="DJ33" s="54">
        <f t="shared" si="18"/>
        <v>6</v>
      </c>
      <c r="DK33" s="54">
        <f t="shared" si="18"/>
        <v>6</v>
      </c>
      <c r="DL33" s="54">
        <f t="shared" si="18"/>
        <v>5</v>
      </c>
      <c r="DM33" s="54">
        <f t="shared" si="18"/>
        <v>5</v>
      </c>
      <c r="DN33" s="54">
        <f t="shared" si="18"/>
        <v>5</v>
      </c>
      <c r="DO33" s="54">
        <f t="shared" si="18"/>
        <v>5</v>
      </c>
      <c r="DP33" s="54">
        <f t="shared" si="18"/>
        <v>5</v>
      </c>
      <c r="DQ33" s="54">
        <f t="shared" si="18"/>
        <v>4</v>
      </c>
      <c r="DR33" s="54">
        <f t="shared" si="18"/>
        <v>4</v>
      </c>
      <c r="DS33" s="54">
        <f t="shared" si="18"/>
        <v>4</v>
      </c>
      <c r="DT33" s="54">
        <f t="shared" si="18"/>
        <v>4</v>
      </c>
      <c r="DU33" s="54">
        <f t="shared" si="18"/>
        <v>4</v>
      </c>
      <c r="DV33" s="54">
        <f t="shared" si="18"/>
        <v>3</v>
      </c>
      <c r="DW33" s="54">
        <f t="shared" si="18"/>
        <v>3</v>
      </c>
      <c r="DX33" s="54">
        <f t="shared" si="18"/>
        <v>1</v>
      </c>
      <c r="DY33" s="54">
        <f t="shared" si="18"/>
        <v>1</v>
      </c>
      <c r="DZ33" s="54">
        <f t="shared" si="18"/>
        <v>1</v>
      </c>
      <c r="EA33" s="54">
        <f t="shared" si="18"/>
        <v>1</v>
      </c>
      <c r="EB33" s="54">
        <f t="shared" si="18"/>
        <v>1</v>
      </c>
      <c r="EC33" s="54">
        <f t="shared" si="18"/>
        <v>1</v>
      </c>
      <c r="ED33" s="54">
        <f t="shared" si="18"/>
        <v>1</v>
      </c>
      <c r="EE33" s="54">
        <f t="shared" si="18"/>
        <v>1</v>
      </c>
      <c r="EF33" s="54">
        <f t="shared" si="18"/>
        <v>1</v>
      </c>
      <c r="EG33" s="54">
        <f t="shared" si="18"/>
        <v>1</v>
      </c>
      <c r="EH33" s="54">
        <f t="shared" si="18"/>
        <v>1</v>
      </c>
      <c r="EI33" s="54">
        <f t="shared" si="18"/>
        <v>1</v>
      </c>
    </row>
  </sheetData>
  <mergeCells count="4">
    <mergeCell ref="D28:D29"/>
    <mergeCell ref="D30:D31"/>
    <mergeCell ref="D32:D33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workbookViewId="0">
      <selection activeCell="K7" sqref="K7"/>
    </sheetView>
  </sheetViews>
  <sheetFormatPr baseColWidth="10" defaultRowHeight="15" x14ac:dyDescent="0.2"/>
  <cols>
    <col min="3" max="3" width="15.83203125" customWidth="1"/>
    <col min="4" max="4" width="17.5" customWidth="1"/>
    <col min="5" max="5" width="16.5" customWidth="1"/>
  </cols>
  <sheetData>
    <row r="1" spans="1:9" x14ac:dyDescent="0.2">
      <c r="A1" s="342" t="s">
        <v>50</v>
      </c>
      <c r="B1" s="342"/>
      <c r="C1" s="342"/>
      <c r="D1" s="342"/>
      <c r="E1" s="342"/>
      <c r="F1" s="33"/>
      <c r="G1" s="33"/>
    </row>
    <row r="2" spans="1:9" ht="16" thickBot="1" x14ac:dyDescent="0.25">
      <c r="A2" s="48" t="s">
        <v>1</v>
      </c>
      <c r="B2" s="48" t="s">
        <v>2</v>
      </c>
      <c r="C2" s="339" t="s">
        <v>3</v>
      </c>
      <c r="D2" s="340"/>
      <c r="E2" s="48" t="s">
        <v>4</v>
      </c>
      <c r="F2" s="48" t="s">
        <v>51</v>
      </c>
      <c r="G2" s="48" t="s">
        <v>52</v>
      </c>
      <c r="H2" s="48" t="s">
        <v>53</v>
      </c>
      <c r="I2" s="48" t="s">
        <v>54</v>
      </c>
    </row>
    <row r="3" spans="1:9" x14ac:dyDescent="0.2">
      <c r="A3" s="295">
        <v>285</v>
      </c>
      <c r="B3" s="295" t="s">
        <v>32</v>
      </c>
      <c r="C3" s="295" t="s">
        <v>0</v>
      </c>
      <c r="D3" s="295" t="s">
        <v>0</v>
      </c>
      <c r="E3" s="39">
        <v>42222</v>
      </c>
      <c r="F3" s="284">
        <v>5.0599999999999996</v>
      </c>
      <c r="G3" s="284">
        <v>7.87</v>
      </c>
      <c r="H3" s="284">
        <v>9.3000000000000007</v>
      </c>
      <c r="I3" s="284">
        <v>15.34</v>
      </c>
    </row>
    <row r="4" spans="1:9" x14ac:dyDescent="0.2">
      <c r="A4" s="295">
        <v>297</v>
      </c>
      <c r="B4" s="295" t="s">
        <v>32</v>
      </c>
      <c r="C4" s="295" t="s">
        <v>0</v>
      </c>
      <c r="D4" s="295" t="s">
        <v>0</v>
      </c>
      <c r="E4" s="39">
        <v>42161</v>
      </c>
      <c r="F4" s="284">
        <v>4.25</v>
      </c>
      <c r="G4" s="284">
        <v>6.94</v>
      </c>
      <c r="H4" s="284">
        <v>8.1300000000000008</v>
      </c>
      <c r="I4" s="284">
        <v>12.2</v>
      </c>
    </row>
    <row r="5" spans="1:9" x14ac:dyDescent="0.2">
      <c r="A5" s="295">
        <v>206</v>
      </c>
      <c r="B5" s="295" t="s">
        <v>39</v>
      </c>
      <c r="C5" s="295" t="s">
        <v>0</v>
      </c>
      <c r="D5" s="295" t="s">
        <v>0</v>
      </c>
      <c r="E5" s="39">
        <v>42176</v>
      </c>
      <c r="F5" s="284">
        <v>4.2699999999999996</v>
      </c>
      <c r="G5" s="284">
        <v>6.46</v>
      </c>
      <c r="H5" s="284">
        <v>8.2799999999999994</v>
      </c>
      <c r="I5" s="284">
        <v>10.02</v>
      </c>
    </row>
    <row r="6" spans="1:9" x14ac:dyDescent="0.2">
      <c r="A6" s="295">
        <v>208</v>
      </c>
      <c r="B6" s="295" t="s">
        <v>39</v>
      </c>
      <c r="C6" s="295" t="s">
        <v>0</v>
      </c>
      <c r="D6" s="295" t="s">
        <v>0</v>
      </c>
      <c r="E6" s="39">
        <v>42176</v>
      </c>
      <c r="F6" s="284">
        <v>4.6900000000000004</v>
      </c>
      <c r="G6" s="284">
        <v>6.75</v>
      </c>
      <c r="H6" s="284">
        <v>8.4600000000000009</v>
      </c>
      <c r="I6" s="284">
        <v>9.32</v>
      </c>
    </row>
    <row r="7" spans="1:9" x14ac:dyDescent="0.2">
      <c r="A7" s="295">
        <v>209</v>
      </c>
      <c r="B7" s="295" t="s">
        <v>39</v>
      </c>
      <c r="C7" s="295" t="s">
        <v>0</v>
      </c>
      <c r="D7" s="295" t="s">
        <v>0</v>
      </c>
      <c r="E7" s="39">
        <v>42176</v>
      </c>
      <c r="F7" s="284">
        <v>4.25</v>
      </c>
      <c r="G7" s="284">
        <v>6.12</v>
      </c>
      <c r="H7" s="284">
        <v>8.02</v>
      </c>
      <c r="I7" s="284">
        <v>10.42</v>
      </c>
    </row>
    <row r="8" spans="1:9" x14ac:dyDescent="0.2">
      <c r="A8" s="295">
        <v>284</v>
      </c>
      <c r="B8" s="295" t="s">
        <v>39</v>
      </c>
      <c r="C8" s="295" t="s">
        <v>0</v>
      </c>
      <c r="D8" s="295" t="s">
        <v>0</v>
      </c>
      <c r="E8" s="39">
        <v>42179</v>
      </c>
      <c r="F8" s="284">
        <v>3.67</v>
      </c>
      <c r="G8" s="284">
        <v>6.02</v>
      </c>
      <c r="H8" s="284">
        <v>7.26</v>
      </c>
      <c r="I8" s="284">
        <v>10.84</v>
      </c>
    </row>
    <row r="9" spans="1:9" x14ac:dyDescent="0.2">
      <c r="A9" s="295">
        <v>318</v>
      </c>
      <c r="B9" s="295" t="s">
        <v>32</v>
      </c>
      <c r="C9" s="295" t="s">
        <v>0</v>
      </c>
      <c r="D9" s="295" t="s">
        <v>0</v>
      </c>
      <c r="E9" s="39">
        <v>42132</v>
      </c>
      <c r="F9" s="284">
        <v>6.28</v>
      </c>
      <c r="G9" s="284">
        <v>5.9</v>
      </c>
      <c r="H9" s="284">
        <v>7.94</v>
      </c>
      <c r="I9" s="284">
        <v>12.72</v>
      </c>
    </row>
    <row r="10" spans="1:9" x14ac:dyDescent="0.2">
      <c r="A10" s="295">
        <v>430</v>
      </c>
      <c r="B10" s="295" t="s">
        <v>39</v>
      </c>
      <c r="C10" s="295" t="s">
        <v>0</v>
      </c>
      <c r="D10" s="295" t="s">
        <v>0</v>
      </c>
      <c r="E10" s="39" t="s">
        <v>46</v>
      </c>
      <c r="F10" s="284">
        <v>6.66</v>
      </c>
      <c r="G10" s="284">
        <v>8.76</v>
      </c>
      <c r="H10" s="284">
        <v>12.11</v>
      </c>
      <c r="I10" s="284">
        <v>15.13</v>
      </c>
    </row>
    <row r="11" spans="1:9" x14ac:dyDescent="0.2">
      <c r="A11" s="295">
        <v>443</v>
      </c>
      <c r="B11" s="295" t="s">
        <v>32</v>
      </c>
      <c r="C11" s="295" t="s">
        <v>0</v>
      </c>
      <c r="D11" s="295" t="s">
        <v>0</v>
      </c>
      <c r="E11" s="39">
        <v>42046</v>
      </c>
      <c r="F11" s="284">
        <v>4.28</v>
      </c>
      <c r="G11" s="284" t="s">
        <v>55</v>
      </c>
      <c r="H11" s="284">
        <v>9.7899999999999991</v>
      </c>
      <c r="I11" s="284">
        <v>14.32</v>
      </c>
    </row>
    <row r="12" spans="1:9" x14ac:dyDescent="0.2">
      <c r="A12" s="295">
        <v>163</v>
      </c>
      <c r="B12" s="295" t="s">
        <v>32</v>
      </c>
      <c r="C12" s="295" t="s">
        <v>0</v>
      </c>
      <c r="D12" s="295" t="s">
        <v>0</v>
      </c>
      <c r="E12" s="39" t="s">
        <v>44</v>
      </c>
      <c r="F12" s="284">
        <v>5.71</v>
      </c>
      <c r="G12" s="284">
        <v>7.18</v>
      </c>
      <c r="H12" s="284">
        <v>10.74</v>
      </c>
      <c r="I12" s="284">
        <v>14.82</v>
      </c>
    </row>
    <row r="13" spans="1:9" x14ac:dyDescent="0.2">
      <c r="A13" s="295">
        <v>172</v>
      </c>
      <c r="B13" s="295" t="s">
        <v>39</v>
      </c>
      <c r="C13" s="295" t="s">
        <v>0</v>
      </c>
      <c r="D13" s="295" t="s">
        <v>0</v>
      </c>
      <c r="E13" s="39" t="s">
        <v>45</v>
      </c>
      <c r="F13" s="284">
        <v>6.08</v>
      </c>
      <c r="G13" s="284">
        <v>8.26</v>
      </c>
      <c r="H13" s="284">
        <v>10.45</v>
      </c>
      <c r="I13" s="284">
        <v>10.45</v>
      </c>
    </row>
    <row r="14" spans="1:9" x14ac:dyDescent="0.2">
      <c r="A14" s="295">
        <v>747</v>
      </c>
      <c r="B14" s="295" t="s">
        <v>32</v>
      </c>
      <c r="C14" s="295" t="s">
        <v>0</v>
      </c>
      <c r="D14" s="295" t="s">
        <v>0</v>
      </c>
      <c r="E14" s="39" t="s">
        <v>47</v>
      </c>
      <c r="F14" s="284">
        <v>2.81</v>
      </c>
      <c r="G14" s="284">
        <v>4.9400000000000004</v>
      </c>
      <c r="H14" s="284">
        <v>4.76</v>
      </c>
      <c r="I14" s="284">
        <v>4.97</v>
      </c>
    </row>
    <row r="15" spans="1:9" x14ac:dyDescent="0.2">
      <c r="A15" s="295">
        <v>751</v>
      </c>
      <c r="B15" s="295" t="s">
        <v>39</v>
      </c>
      <c r="C15" s="295" t="s">
        <v>0</v>
      </c>
      <c r="D15" s="295" t="s">
        <v>0</v>
      </c>
      <c r="E15" s="39" t="s">
        <v>47</v>
      </c>
      <c r="F15" s="284">
        <v>3.34</v>
      </c>
      <c r="G15" s="284">
        <v>6.08</v>
      </c>
      <c r="H15" s="284">
        <v>6.98</v>
      </c>
      <c r="I15" s="284">
        <v>8.25</v>
      </c>
    </row>
    <row r="16" spans="1:9" x14ac:dyDescent="0.2">
      <c r="A16" s="295">
        <v>760</v>
      </c>
      <c r="B16" s="295" t="s">
        <v>39</v>
      </c>
      <c r="C16" s="295" t="s">
        <v>0</v>
      </c>
      <c r="D16" s="295" t="s">
        <v>0</v>
      </c>
      <c r="E16" s="39" t="s">
        <v>48</v>
      </c>
      <c r="F16" s="284">
        <v>4.01</v>
      </c>
      <c r="G16" s="284">
        <v>5.96</v>
      </c>
      <c r="H16" s="284">
        <v>6.42</v>
      </c>
      <c r="I16" s="284">
        <v>9.3800000000000008</v>
      </c>
    </row>
    <row r="17" spans="1:10" x14ac:dyDescent="0.2">
      <c r="A17" s="295">
        <v>782</v>
      </c>
      <c r="B17" s="295" t="s">
        <v>39</v>
      </c>
      <c r="C17" s="295" t="s">
        <v>0</v>
      </c>
      <c r="D17" s="295" t="s">
        <v>0</v>
      </c>
      <c r="E17" s="39">
        <v>42016</v>
      </c>
      <c r="F17" s="284">
        <v>4.6399999999999997</v>
      </c>
      <c r="G17" s="284">
        <v>5.63</v>
      </c>
      <c r="H17" s="284">
        <v>9.56</v>
      </c>
      <c r="I17" s="284">
        <v>15.09</v>
      </c>
    </row>
    <row r="18" spans="1:10" x14ac:dyDescent="0.2">
      <c r="A18" s="297"/>
      <c r="B18" s="297"/>
      <c r="C18" s="297"/>
      <c r="D18" s="297"/>
      <c r="E18" s="297"/>
      <c r="F18" s="297"/>
      <c r="G18" s="297"/>
      <c r="H18" s="297"/>
      <c r="I18" s="297"/>
    </row>
    <row r="19" spans="1:10" ht="17" x14ac:dyDescent="0.2">
      <c r="A19" s="295">
        <v>279</v>
      </c>
      <c r="B19" s="295" t="s">
        <v>32</v>
      </c>
      <c r="C19" s="314" t="s">
        <v>38</v>
      </c>
      <c r="D19" s="314" t="s">
        <v>42</v>
      </c>
      <c r="E19" s="39" t="s">
        <v>43</v>
      </c>
      <c r="F19" s="284">
        <v>3.5</v>
      </c>
      <c r="G19" s="284">
        <v>5.45</v>
      </c>
      <c r="H19" s="284">
        <v>5.08</v>
      </c>
      <c r="I19" s="284"/>
    </row>
    <row r="20" spans="1:10" ht="17" x14ac:dyDescent="0.2">
      <c r="A20" s="295">
        <v>164</v>
      </c>
      <c r="B20" s="295" t="s">
        <v>39</v>
      </c>
      <c r="C20" s="314" t="s">
        <v>38</v>
      </c>
      <c r="D20" s="314" t="s">
        <v>42</v>
      </c>
      <c r="E20" s="39" t="s">
        <v>44</v>
      </c>
      <c r="F20" s="284">
        <v>5.0599999999999996</v>
      </c>
      <c r="G20" s="284">
        <v>5.74</v>
      </c>
      <c r="H20" s="284">
        <v>6</v>
      </c>
      <c r="I20" s="284">
        <v>5.61</v>
      </c>
    </row>
    <row r="21" spans="1:10" ht="17" x14ac:dyDescent="0.2">
      <c r="A21" s="295">
        <v>171</v>
      </c>
      <c r="B21" s="295" t="s">
        <v>32</v>
      </c>
      <c r="C21" s="314" t="s">
        <v>38</v>
      </c>
      <c r="D21" s="314" t="s">
        <v>42</v>
      </c>
      <c r="E21" s="39" t="s">
        <v>45</v>
      </c>
      <c r="F21" s="284">
        <v>6.3</v>
      </c>
      <c r="G21" s="284">
        <v>9.1999999999999993</v>
      </c>
      <c r="H21" s="284">
        <v>7.77</v>
      </c>
      <c r="I21" s="284">
        <v>7.18</v>
      </c>
    </row>
    <row r="24" spans="1:10" x14ac:dyDescent="0.2">
      <c r="D24" s="341" t="s">
        <v>28</v>
      </c>
      <c r="E24" s="26" t="s">
        <v>0</v>
      </c>
      <c r="F24" s="27">
        <f>AVERAGE(F3:F17)</f>
        <v>4.666666666666667</v>
      </c>
      <c r="G24" s="27">
        <f>AVERAGE(G3:G17)</f>
        <v>6.6335714285714271</v>
      </c>
      <c r="H24" s="27">
        <f>AVERAGE(H3:H17)</f>
        <v>8.5466666666666651</v>
      </c>
      <c r="I24" s="27">
        <f>AVERAGE(I3:I17)</f>
        <v>11.551333333333332</v>
      </c>
      <c r="J24" s="3"/>
    </row>
    <row r="25" spans="1:10" x14ac:dyDescent="0.2">
      <c r="D25" s="341"/>
      <c r="E25" s="26" t="s">
        <v>49</v>
      </c>
      <c r="F25" s="27">
        <f>AVERAGE(F19:F21)</f>
        <v>4.9533333333333331</v>
      </c>
      <c r="G25" s="27">
        <f>AVERAGE(G19:G21)</f>
        <v>6.7966666666666669</v>
      </c>
      <c r="H25" s="27">
        <f>AVERAGE(H19:H21)</f>
        <v>6.2833333333333341</v>
      </c>
      <c r="I25" s="27">
        <f>AVERAGE(I19:I21)</f>
        <v>6.3949999999999996</v>
      </c>
      <c r="J25" s="3"/>
    </row>
    <row r="26" spans="1:10" x14ac:dyDescent="0.2">
      <c r="D26" s="341" t="s">
        <v>31</v>
      </c>
      <c r="E26" s="26" t="s">
        <v>0</v>
      </c>
      <c r="F26" s="27">
        <f>STDEV(F3:F17)/SQRT(F28)</f>
        <v>0.28539140486050762</v>
      </c>
      <c r="G26" s="27">
        <f>STDEV(G3:G17)/SQRT(G28)</f>
        <v>0.27684783776422706</v>
      </c>
      <c r="H26" s="27">
        <f>STDEV(H3:H17)/SQRT(H28)</f>
        <v>0.4787888158246088</v>
      </c>
      <c r="I26" s="27">
        <f>STDEV(I3:I17)/SQRT(I28)</f>
        <v>0.78397452987457705</v>
      </c>
      <c r="J26" s="3"/>
    </row>
    <row r="27" spans="1:10" x14ac:dyDescent="0.2">
      <c r="D27" s="341"/>
      <c r="E27" s="26" t="s">
        <v>49</v>
      </c>
      <c r="F27" s="27">
        <f>STDEV(F19:F21)/SQRT(F29)</f>
        <v>0.81004800955114864</v>
      </c>
      <c r="G27" s="27">
        <f>STDEV(G19:G21)/SQRT(G29)</f>
        <v>1.2045792257510961</v>
      </c>
      <c r="H27" s="27">
        <f>STDEV(H19:H21)/SQRT(H29)</f>
        <v>0.7893527587699769</v>
      </c>
      <c r="I27" s="27">
        <f>STDEV(I19:I21)/SQRT(I29)</f>
        <v>0.78500000000000447</v>
      </c>
      <c r="J27" s="3"/>
    </row>
    <row r="28" spans="1:10" x14ac:dyDescent="0.2">
      <c r="D28" s="341" t="s">
        <v>29</v>
      </c>
      <c r="E28" s="26" t="s">
        <v>0</v>
      </c>
      <c r="F28" s="26">
        <f>COUNTA(F3:F17)</f>
        <v>15</v>
      </c>
      <c r="G28" s="26">
        <f>COUNTA(G3:G17)</f>
        <v>15</v>
      </c>
      <c r="H28" s="26">
        <f>COUNTA(H3:H17)</f>
        <v>15</v>
      </c>
      <c r="I28" s="26">
        <f>COUNTA(I3:I17)</f>
        <v>15</v>
      </c>
      <c r="J28" s="3"/>
    </row>
    <row r="29" spans="1:10" x14ac:dyDescent="0.2">
      <c r="D29" s="341"/>
      <c r="E29" s="26" t="s">
        <v>49</v>
      </c>
      <c r="F29" s="26">
        <f>COUNTA(F19:F21)</f>
        <v>3</v>
      </c>
      <c r="G29" s="26">
        <f t="shared" ref="G29:I29" si="0">COUNTA(G19:G21)</f>
        <v>3</v>
      </c>
      <c r="H29" s="26">
        <f t="shared" si="0"/>
        <v>3</v>
      </c>
      <c r="I29" s="26">
        <f t="shared" si="0"/>
        <v>2</v>
      </c>
      <c r="J29" s="3"/>
    </row>
  </sheetData>
  <mergeCells count="5">
    <mergeCell ref="C2:D2"/>
    <mergeCell ref="D24:D25"/>
    <mergeCell ref="D26:D27"/>
    <mergeCell ref="D28:D29"/>
    <mergeCell ref="A1:E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38"/>
  <sheetViews>
    <sheetView workbookViewId="0">
      <selection activeCell="D17" sqref="D17"/>
    </sheetView>
  </sheetViews>
  <sheetFormatPr baseColWidth="10" defaultRowHeight="15" x14ac:dyDescent="0.2"/>
  <cols>
    <col min="1" max="1" width="16.6640625" customWidth="1"/>
    <col min="2" max="2" width="14.5" customWidth="1"/>
    <col min="3" max="3" width="21.5" customWidth="1"/>
    <col min="5" max="5" width="18.5" customWidth="1"/>
    <col min="6" max="6" width="18.6640625" customWidth="1"/>
    <col min="7" max="7" width="18.33203125" customWidth="1"/>
    <col min="8" max="8" width="16.5" customWidth="1"/>
    <col min="9" max="9" width="16.83203125" customWidth="1"/>
    <col min="10" max="10" width="18" customWidth="1"/>
  </cols>
  <sheetData>
    <row r="1" spans="1:10" x14ac:dyDescent="0.2">
      <c r="A1" s="346" t="s">
        <v>583</v>
      </c>
      <c r="B1" s="346"/>
      <c r="C1" s="346"/>
      <c r="D1" s="257"/>
      <c r="E1" s="257"/>
      <c r="F1" s="257"/>
      <c r="G1" s="257"/>
      <c r="H1" s="257"/>
      <c r="I1" s="257"/>
      <c r="J1" s="257"/>
    </row>
    <row r="2" spans="1:10" x14ac:dyDescent="0.2">
      <c r="A2" t="s">
        <v>307</v>
      </c>
      <c r="B2" t="s">
        <v>428</v>
      </c>
      <c r="C2" t="s">
        <v>429</v>
      </c>
      <c r="D2" t="s">
        <v>306</v>
      </c>
      <c r="E2" t="s">
        <v>430</v>
      </c>
      <c r="F2" t="s">
        <v>431</v>
      </c>
      <c r="G2" t="s">
        <v>432</v>
      </c>
      <c r="H2" t="s">
        <v>433</v>
      </c>
      <c r="I2" t="s">
        <v>434</v>
      </c>
      <c r="J2" t="s">
        <v>435</v>
      </c>
    </row>
    <row r="3" spans="1:10" x14ac:dyDescent="0.2">
      <c r="A3" t="s">
        <v>372</v>
      </c>
      <c r="B3" t="s">
        <v>367</v>
      </c>
      <c r="C3" t="s">
        <v>370</v>
      </c>
      <c r="D3">
        <v>2</v>
      </c>
      <c r="E3">
        <v>1895</v>
      </c>
      <c r="F3">
        <v>398</v>
      </c>
      <c r="G3">
        <v>1348</v>
      </c>
      <c r="H3">
        <v>440.74103100000002</v>
      </c>
      <c r="I3">
        <v>92.567245569999997</v>
      </c>
      <c r="J3">
        <v>313.5192136</v>
      </c>
    </row>
    <row r="4" spans="1:10" x14ac:dyDescent="0.2">
      <c r="A4" t="s">
        <v>389</v>
      </c>
      <c r="B4" t="s">
        <v>388</v>
      </c>
      <c r="C4" t="s">
        <v>391</v>
      </c>
      <c r="D4">
        <v>1</v>
      </c>
      <c r="E4">
        <v>590</v>
      </c>
      <c r="F4">
        <v>257</v>
      </c>
      <c r="G4">
        <v>409</v>
      </c>
      <c r="H4">
        <v>125.5668599</v>
      </c>
      <c r="I4">
        <v>54.696072860000001</v>
      </c>
      <c r="J4">
        <v>87.045501169999994</v>
      </c>
    </row>
    <row r="5" spans="1:10" x14ac:dyDescent="0.2">
      <c r="A5" t="s">
        <v>406</v>
      </c>
      <c r="B5" t="s">
        <v>405</v>
      </c>
      <c r="C5" t="s">
        <v>408</v>
      </c>
      <c r="D5">
        <v>1</v>
      </c>
      <c r="E5">
        <v>573</v>
      </c>
      <c r="F5">
        <v>302</v>
      </c>
      <c r="G5">
        <v>610</v>
      </c>
      <c r="H5">
        <v>155.1770223</v>
      </c>
      <c r="I5">
        <v>81.786144399999998</v>
      </c>
      <c r="J5">
        <v>165.1971791</v>
      </c>
    </row>
    <row r="6" spans="1:10" x14ac:dyDescent="0.2">
      <c r="A6" t="s">
        <v>354</v>
      </c>
      <c r="B6" t="s">
        <v>353</v>
      </c>
      <c r="C6" t="s">
        <v>356</v>
      </c>
      <c r="D6">
        <v>1</v>
      </c>
      <c r="E6">
        <v>1133</v>
      </c>
      <c r="F6">
        <v>250</v>
      </c>
      <c r="G6">
        <v>732</v>
      </c>
      <c r="H6">
        <v>291.7752347</v>
      </c>
      <c r="I6">
        <v>64.381119749999996</v>
      </c>
      <c r="J6">
        <v>188.50791860000001</v>
      </c>
    </row>
    <row r="7" spans="1:10" x14ac:dyDescent="0.2">
      <c r="A7" t="s">
        <v>403</v>
      </c>
      <c r="B7" t="s">
        <v>398</v>
      </c>
      <c r="C7" t="s">
        <v>401</v>
      </c>
      <c r="D7">
        <v>2</v>
      </c>
      <c r="E7">
        <v>1327</v>
      </c>
      <c r="F7">
        <v>520</v>
      </c>
      <c r="G7">
        <v>289</v>
      </c>
      <c r="H7">
        <v>358.70691429999999</v>
      </c>
      <c r="I7">
        <v>140.56337260000001</v>
      </c>
      <c r="J7">
        <v>78.120797460000006</v>
      </c>
    </row>
    <row r="8" spans="1:10" x14ac:dyDescent="0.2">
      <c r="A8" t="s">
        <v>379</v>
      </c>
      <c r="B8" t="s">
        <v>374</v>
      </c>
      <c r="C8" t="s">
        <v>377</v>
      </c>
      <c r="D8">
        <v>2</v>
      </c>
      <c r="E8">
        <v>2551</v>
      </c>
      <c r="F8">
        <v>648</v>
      </c>
      <c r="G8">
        <v>326</v>
      </c>
      <c r="H8">
        <v>579.38940849999994</v>
      </c>
      <c r="I8">
        <v>147.1753574</v>
      </c>
      <c r="J8">
        <v>74.041923629999999</v>
      </c>
    </row>
    <row r="9" spans="1:10" x14ac:dyDescent="0.2">
      <c r="A9" t="s">
        <v>337</v>
      </c>
      <c r="B9" t="s">
        <v>332</v>
      </c>
      <c r="C9" t="s">
        <v>335</v>
      </c>
      <c r="D9">
        <v>2</v>
      </c>
      <c r="E9">
        <v>1647</v>
      </c>
      <c r="F9">
        <v>385</v>
      </c>
      <c r="G9">
        <v>1190</v>
      </c>
      <c r="H9">
        <v>377.43398509999997</v>
      </c>
      <c r="I9">
        <v>88.228345039999994</v>
      </c>
      <c r="J9">
        <v>272.70579379999998</v>
      </c>
    </row>
    <row r="10" spans="1:10" x14ac:dyDescent="0.2">
      <c r="A10" t="s">
        <v>351</v>
      </c>
      <c r="B10" t="s">
        <v>346</v>
      </c>
      <c r="C10" t="s">
        <v>349</v>
      </c>
      <c r="D10">
        <v>2</v>
      </c>
      <c r="E10">
        <v>1194</v>
      </c>
      <c r="F10">
        <v>241</v>
      </c>
      <c r="G10">
        <v>394</v>
      </c>
      <c r="H10">
        <v>257.04616499999997</v>
      </c>
      <c r="I10">
        <v>51.882852389999996</v>
      </c>
      <c r="J10">
        <v>84.820928809999998</v>
      </c>
    </row>
    <row r="11" spans="1:10" x14ac:dyDescent="0.2">
      <c r="A11" t="s">
        <v>399</v>
      </c>
      <c r="B11" t="s">
        <v>398</v>
      </c>
      <c r="C11" t="s">
        <v>401</v>
      </c>
      <c r="D11">
        <v>1</v>
      </c>
      <c r="E11">
        <v>2276</v>
      </c>
      <c r="F11">
        <v>940</v>
      </c>
      <c r="G11">
        <v>564</v>
      </c>
      <c r="H11">
        <v>306.53776640000001</v>
      </c>
      <c r="I11">
        <v>126.6017137</v>
      </c>
      <c r="J11">
        <v>75.961028220000003</v>
      </c>
    </row>
    <row r="12" spans="1:10" x14ac:dyDescent="0.2">
      <c r="A12" t="s">
        <v>382</v>
      </c>
      <c r="B12" t="s">
        <v>381</v>
      </c>
      <c r="C12" t="s">
        <v>384</v>
      </c>
      <c r="D12">
        <v>1</v>
      </c>
      <c r="E12">
        <v>439</v>
      </c>
      <c r="F12">
        <v>195</v>
      </c>
      <c r="G12">
        <v>567</v>
      </c>
      <c r="H12">
        <v>70.822615159999998</v>
      </c>
      <c r="I12">
        <v>31.45879261</v>
      </c>
      <c r="J12">
        <v>91.472489289999999</v>
      </c>
    </row>
    <row r="13" spans="1:10" x14ac:dyDescent="0.2">
      <c r="A13" t="s">
        <v>365</v>
      </c>
      <c r="B13" t="s">
        <v>360</v>
      </c>
      <c r="C13" t="s">
        <v>363</v>
      </c>
      <c r="D13">
        <v>2</v>
      </c>
      <c r="E13">
        <v>1595</v>
      </c>
      <c r="F13">
        <v>315</v>
      </c>
      <c r="G13">
        <v>1293</v>
      </c>
      <c r="H13">
        <v>356.51516370000002</v>
      </c>
      <c r="I13">
        <v>70.408950829999995</v>
      </c>
      <c r="J13">
        <v>289.01197910000002</v>
      </c>
    </row>
    <row r="14" spans="1:10" x14ac:dyDescent="0.2">
      <c r="A14" t="s">
        <v>358</v>
      </c>
      <c r="B14" t="s">
        <v>353</v>
      </c>
      <c r="C14" t="s">
        <v>356</v>
      </c>
      <c r="D14">
        <v>2</v>
      </c>
      <c r="E14">
        <v>584</v>
      </c>
      <c r="F14">
        <v>119</v>
      </c>
      <c r="G14">
        <v>339</v>
      </c>
      <c r="H14">
        <v>167.04389789999999</v>
      </c>
      <c r="I14">
        <v>34.038054539999997</v>
      </c>
      <c r="J14">
        <v>96.965550339999993</v>
      </c>
    </row>
    <row r="15" spans="1:10" x14ac:dyDescent="0.2">
      <c r="A15" t="s">
        <v>410</v>
      </c>
      <c r="B15" t="s">
        <v>405</v>
      </c>
      <c r="C15" t="s">
        <v>408</v>
      </c>
      <c r="D15">
        <v>2</v>
      </c>
      <c r="E15">
        <v>712</v>
      </c>
      <c r="F15">
        <v>545</v>
      </c>
      <c r="G15">
        <v>861</v>
      </c>
      <c r="H15">
        <v>158.28571239999999</v>
      </c>
      <c r="I15">
        <v>121.1597096</v>
      </c>
      <c r="J15">
        <v>191.4101101</v>
      </c>
    </row>
    <row r="16" spans="1:10" x14ac:dyDescent="0.2">
      <c r="A16" t="s">
        <v>340</v>
      </c>
      <c r="B16" t="s">
        <v>339</v>
      </c>
      <c r="C16" t="s">
        <v>342</v>
      </c>
      <c r="D16">
        <v>1</v>
      </c>
      <c r="E16">
        <v>648</v>
      </c>
      <c r="F16">
        <v>186</v>
      </c>
      <c r="G16">
        <v>219</v>
      </c>
      <c r="H16">
        <v>134.10554400000001</v>
      </c>
      <c r="I16">
        <v>38.493257989999996</v>
      </c>
      <c r="J16">
        <v>45.32270699</v>
      </c>
    </row>
    <row r="17" spans="1:10" x14ac:dyDescent="0.2">
      <c r="A17" t="s">
        <v>344</v>
      </c>
      <c r="B17" t="s">
        <v>339</v>
      </c>
      <c r="C17" t="s">
        <v>342</v>
      </c>
      <c r="D17">
        <v>2</v>
      </c>
      <c r="E17">
        <v>797</v>
      </c>
      <c r="F17">
        <v>224</v>
      </c>
      <c r="G17">
        <v>350</v>
      </c>
      <c r="H17">
        <v>115.707605</v>
      </c>
      <c r="I17">
        <v>32.520079699999997</v>
      </c>
      <c r="J17">
        <v>50.812624530000001</v>
      </c>
    </row>
    <row r="18" spans="1:10" x14ac:dyDescent="0.2">
      <c r="A18" t="s">
        <v>419</v>
      </c>
      <c r="B18" t="s">
        <v>418</v>
      </c>
      <c r="C18" t="s">
        <v>342</v>
      </c>
      <c r="D18">
        <v>1</v>
      </c>
      <c r="E18">
        <v>1274</v>
      </c>
      <c r="F18">
        <v>521</v>
      </c>
      <c r="G18">
        <v>589</v>
      </c>
      <c r="H18">
        <v>131.1773839</v>
      </c>
      <c r="I18">
        <v>53.644754349999999</v>
      </c>
      <c r="J18">
        <v>60.646372960000001</v>
      </c>
    </row>
    <row r="19" spans="1:10" x14ac:dyDescent="0.2">
      <c r="A19" t="s">
        <v>323</v>
      </c>
      <c r="B19" t="s">
        <v>316</v>
      </c>
      <c r="C19" t="s">
        <v>319</v>
      </c>
      <c r="D19">
        <v>2</v>
      </c>
      <c r="E19">
        <v>3685</v>
      </c>
      <c r="F19">
        <v>855</v>
      </c>
      <c r="G19">
        <v>105</v>
      </c>
      <c r="H19">
        <v>1124.1690000000001</v>
      </c>
      <c r="I19">
        <v>260.83159999999998</v>
      </c>
      <c r="J19">
        <v>32.031950000000002</v>
      </c>
    </row>
    <row r="20" spans="1:10" x14ac:dyDescent="0.2">
      <c r="A20" t="s">
        <v>416</v>
      </c>
      <c r="B20" t="s">
        <v>415</v>
      </c>
      <c r="C20" t="s">
        <v>363</v>
      </c>
      <c r="D20">
        <v>1</v>
      </c>
      <c r="E20">
        <v>2202</v>
      </c>
      <c r="F20">
        <v>651</v>
      </c>
      <c r="G20">
        <v>2051</v>
      </c>
      <c r="H20">
        <v>341.65559999999999</v>
      </c>
      <c r="I20">
        <v>101.0072</v>
      </c>
      <c r="J20">
        <v>318.2269</v>
      </c>
    </row>
    <row r="21" spans="1:10" x14ac:dyDescent="0.2">
      <c r="A21" t="s">
        <v>420</v>
      </c>
      <c r="B21" t="s">
        <v>418</v>
      </c>
      <c r="C21" t="s">
        <v>342</v>
      </c>
      <c r="D21">
        <v>2</v>
      </c>
      <c r="E21">
        <v>1425</v>
      </c>
      <c r="F21">
        <v>468</v>
      </c>
      <c r="G21">
        <v>617</v>
      </c>
      <c r="H21">
        <v>101.3899</v>
      </c>
      <c r="I21">
        <v>33.298560000000002</v>
      </c>
      <c r="J21">
        <v>43.900030000000001</v>
      </c>
    </row>
    <row r="22" spans="1:10" x14ac:dyDescent="0.2">
      <c r="A22" t="s">
        <v>413</v>
      </c>
      <c r="B22" t="s">
        <v>412</v>
      </c>
      <c r="C22" t="s">
        <v>349</v>
      </c>
      <c r="D22">
        <v>1</v>
      </c>
      <c r="E22">
        <v>2411</v>
      </c>
      <c r="F22">
        <v>661</v>
      </c>
      <c r="G22">
        <v>903</v>
      </c>
      <c r="H22">
        <v>279.07740000000001</v>
      </c>
      <c r="I22">
        <v>76.511899999999997</v>
      </c>
      <c r="J22">
        <v>104.52379999999999</v>
      </c>
    </row>
    <row r="23" spans="1:10" x14ac:dyDescent="0.2">
      <c r="A23" t="s">
        <v>330</v>
      </c>
      <c r="B23" t="s">
        <v>325</v>
      </c>
      <c r="C23" t="s">
        <v>328</v>
      </c>
      <c r="D23">
        <v>2</v>
      </c>
      <c r="E23">
        <v>3629</v>
      </c>
      <c r="F23">
        <v>745</v>
      </c>
      <c r="G23">
        <v>425</v>
      </c>
      <c r="H23">
        <v>526.63630000000001</v>
      </c>
      <c r="I23">
        <v>108.11360000000001</v>
      </c>
      <c r="J23">
        <v>61.675519999999999</v>
      </c>
    </row>
    <row r="24" spans="1:10" x14ac:dyDescent="0.2">
      <c r="A24" t="s">
        <v>326</v>
      </c>
      <c r="B24" t="s">
        <v>325</v>
      </c>
      <c r="C24" t="s">
        <v>328</v>
      </c>
      <c r="D24">
        <v>1</v>
      </c>
      <c r="E24">
        <v>2775</v>
      </c>
      <c r="F24">
        <v>648</v>
      </c>
      <c r="G24">
        <v>381</v>
      </c>
      <c r="H24">
        <v>528.71100000000001</v>
      </c>
      <c r="I24">
        <v>123.46120000000001</v>
      </c>
      <c r="J24">
        <v>72.590590000000006</v>
      </c>
    </row>
    <row r="25" spans="1:10" x14ac:dyDescent="0.2">
      <c r="A25" t="s">
        <v>361</v>
      </c>
      <c r="B25" t="s">
        <v>360</v>
      </c>
      <c r="C25" t="s">
        <v>363</v>
      </c>
      <c r="D25">
        <v>1</v>
      </c>
      <c r="E25">
        <v>1103</v>
      </c>
      <c r="F25">
        <v>201</v>
      </c>
      <c r="G25">
        <v>756</v>
      </c>
      <c r="H25">
        <v>326.54840000000002</v>
      </c>
      <c r="I25">
        <v>59.507019999999997</v>
      </c>
      <c r="J25">
        <v>223.81739999999999</v>
      </c>
    </row>
    <row r="26" spans="1:10" x14ac:dyDescent="0.2">
      <c r="A26" t="s">
        <v>422</v>
      </c>
      <c r="B26" t="s">
        <v>421</v>
      </c>
      <c r="C26" t="s">
        <v>424</v>
      </c>
      <c r="D26">
        <v>1</v>
      </c>
      <c r="E26">
        <v>612</v>
      </c>
      <c r="F26">
        <v>138</v>
      </c>
      <c r="G26">
        <v>84</v>
      </c>
      <c r="H26">
        <v>416.90170000000001</v>
      </c>
      <c r="I26">
        <v>94.007239999999996</v>
      </c>
      <c r="J26">
        <v>57.221800000000002</v>
      </c>
    </row>
    <row r="27" spans="1:10" x14ac:dyDescent="0.2">
      <c r="A27" t="s">
        <v>397</v>
      </c>
      <c r="B27" t="s">
        <v>395</v>
      </c>
      <c r="C27" t="s">
        <v>356</v>
      </c>
      <c r="D27">
        <v>2</v>
      </c>
      <c r="E27">
        <v>2892</v>
      </c>
      <c r="F27">
        <v>816</v>
      </c>
      <c r="G27">
        <v>2057</v>
      </c>
      <c r="H27">
        <v>273.60230000000001</v>
      </c>
      <c r="I27">
        <v>77.198989999999995</v>
      </c>
      <c r="J27">
        <v>194.60579999999999</v>
      </c>
    </row>
    <row r="28" spans="1:10" x14ac:dyDescent="0.2">
      <c r="A28" t="s">
        <v>426</v>
      </c>
      <c r="B28" t="s">
        <v>421</v>
      </c>
      <c r="C28" t="s">
        <v>424</v>
      </c>
      <c r="D28">
        <v>2</v>
      </c>
      <c r="E28">
        <v>2274</v>
      </c>
      <c r="F28">
        <v>605</v>
      </c>
      <c r="G28">
        <v>307</v>
      </c>
      <c r="H28">
        <v>564.74839999999995</v>
      </c>
      <c r="I28">
        <v>150.25190000000001</v>
      </c>
      <c r="J28">
        <v>76.243510000000001</v>
      </c>
    </row>
    <row r="29" spans="1:10" x14ac:dyDescent="0.2">
      <c r="A29" t="s">
        <v>417</v>
      </c>
      <c r="B29" t="s">
        <v>415</v>
      </c>
      <c r="C29" t="s">
        <v>363</v>
      </c>
      <c r="D29">
        <v>2</v>
      </c>
      <c r="E29">
        <v>3313</v>
      </c>
      <c r="F29">
        <v>827</v>
      </c>
      <c r="G29">
        <v>3188</v>
      </c>
      <c r="H29">
        <v>375.43130000000002</v>
      </c>
      <c r="I29">
        <v>93.716170000000005</v>
      </c>
      <c r="J29">
        <v>361.26620000000003</v>
      </c>
    </row>
    <row r="30" spans="1:10" x14ac:dyDescent="0.2">
      <c r="A30" t="s">
        <v>375</v>
      </c>
      <c r="B30" t="s">
        <v>374</v>
      </c>
      <c r="C30" t="s">
        <v>377</v>
      </c>
      <c r="D30">
        <v>1</v>
      </c>
      <c r="E30">
        <v>2194</v>
      </c>
      <c r="F30">
        <v>604</v>
      </c>
      <c r="G30">
        <v>291</v>
      </c>
      <c r="H30">
        <v>671.92650000000003</v>
      </c>
      <c r="I30">
        <v>184.97890000000001</v>
      </c>
      <c r="J30">
        <v>89.120609999999999</v>
      </c>
    </row>
    <row r="31" spans="1:10" x14ac:dyDescent="0.2">
      <c r="A31" t="s">
        <v>386</v>
      </c>
      <c r="B31" t="s">
        <v>381</v>
      </c>
      <c r="C31" t="s">
        <v>384</v>
      </c>
      <c r="D31">
        <v>2</v>
      </c>
      <c r="E31">
        <v>335</v>
      </c>
      <c r="F31">
        <v>120</v>
      </c>
      <c r="G31">
        <v>352</v>
      </c>
      <c r="H31">
        <v>79.360720000000001</v>
      </c>
      <c r="I31">
        <v>28.427720000000001</v>
      </c>
      <c r="J31">
        <v>83.387979999999999</v>
      </c>
    </row>
    <row r="32" spans="1:10" x14ac:dyDescent="0.2">
      <c r="A32" t="s">
        <v>347</v>
      </c>
      <c r="B32" t="s">
        <v>346</v>
      </c>
      <c r="C32" t="s">
        <v>349</v>
      </c>
      <c r="D32">
        <v>1</v>
      </c>
      <c r="E32">
        <v>623</v>
      </c>
      <c r="F32">
        <v>148</v>
      </c>
      <c r="G32">
        <v>246</v>
      </c>
      <c r="H32">
        <v>203.35659999999999</v>
      </c>
      <c r="I32">
        <v>48.309429999999999</v>
      </c>
      <c r="J32">
        <v>80.298109999999994</v>
      </c>
    </row>
    <row r="33" spans="1:10" x14ac:dyDescent="0.2">
      <c r="A33" t="s">
        <v>393</v>
      </c>
      <c r="B33" t="s">
        <v>388</v>
      </c>
      <c r="C33" t="s">
        <v>391</v>
      </c>
      <c r="D33">
        <v>2</v>
      </c>
      <c r="E33">
        <v>431</v>
      </c>
      <c r="F33">
        <v>228</v>
      </c>
      <c r="G33">
        <v>366</v>
      </c>
      <c r="H33">
        <v>124.6827</v>
      </c>
      <c r="I33">
        <v>65.957430000000002</v>
      </c>
      <c r="J33">
        <v>105.879</v>
      </c>
    </row>
    <row r="34" spans="1:10" x14ac:dyDescent="0.2">
      <c r="A34" t="s">
        <v>396</v>
      </c>
      <c r="B34" t="s">
        <v>395</v>
      </c>
      <c r="C34" t="s">
        <v>356</v>
      </c>
      <c r="D34">
        <v>1</v>
      </c>
      <c r="E34">
        <v>4456</v>
      </c>
      <c r="F34">
        <v>934</v>
      </c>
      <c r="G34">
        <v>2953</v>
      </c>
      <c r="H34">
        <v>324.3152</v>
      </c>
      <c r="I34">
        <v>67.978110000000001</v>
      </c>
      <c r="J34">
        <v>214.92439999999999</v>
      </c>
    </row>
    <row r="35" spans="1:10" x14ac:dyDescent="0.2">
      <c r="A35" t="s">
        <v>317</v>
      </c>
      <c r="B35" t="s">
        <v>316</v>
      </c>
      <c r="C35" t="s">
        <v>319</v>
      </c>
      <c r="D35">
        <v>1</v>
      </c>
      <c r="E35">
        <v>8450</v>
      </c>
      <c r="F35">
        <v>2073</v>
      </c>
      <c r="G35">
        <v>279</v>
      </c>
      <c r="H35">
        <v>1236.26</v>
      </c>
      <c r="I35">
        <v>303.28590000000003</v>
      </c>
      <c r="J35">
        <v>40.818510000000003</v>
      </c>
    </row>
    <row r="36" spans="1:10" x14ac:dyDescent="0.2">
      <c r="A36" t="s">
        <v>414</v>
      </c>
      <c r="B36" t="s">
        <v>412</v>
      </c>
      <c r="C36" t="s">
        <v>349</v>
      </c>
      <c r="D36">
        <v>2</v>
      </c>
      <c r="E36">
        <v>2093</v>
      </c>
      <c r="F36">
        <v>660</v>
      </c>
      <c r="G36">
        <v>989</v>
      </c>
      <c r="H36">
        <v>208.54169999999999</v>
      </c>
      <c r="I36">
        <v>65.760890000000003</v>
      </c>
      <c r="J36">
        <v>98.541700000000006</v>
      </c>
    </row>
    <row r="37" spans="1:10" x14ac:dyDescent="0.2">
      <c r="A37" t="s">
        <v>368</v>
      </c>
      <c r="B37" t="s">
        <v>367</v>
      </c>
      <c r="C37" t="s">
        <v>370</v>
      </c>
      <c r="D37">
        <v>1</v>
      </c>
      <c r="E37">
        <v>1099</v>
      </c>
      <c r="F37">
        <v>241</v>
      </c>
      <c r="G37">
        <v>824</v>
      </c>
      <c r="H37">
        <v>358.42669999999998</v>
      </c>
      <c r="I37">
        <v>78.59948</v>
      </c>
      <c r="J37">
        <v>268.73849999999999</v>
      </c>
    </row>
    <row r="38" spans="1:10" x14ac:dyDescent="0.2">
      <c r="A38" t="s">
        <v>333</v>
      </c>
      <c r="B38" t="s">
        <v>332</v>
      </c>
      <c r="C38" t="s">
        <v>335</v>
      </c>
      <c r="D38">
        <v>1</v>
      </c>
      <c r="E38">
        <v>1345</v>
      </c>
      <c r="F38">
        <v>272</v>
      </c>
      <c r="G38">
        <v>878</v>
      </c>
      <c r="H38">
        <v>338.71890000000002</v>
      </c>
      <c r="I38">
        <v>68.499290000000002</v>
      </c>
      <c r="J38">
        <v>221.11170000000001</v>
      </c>
    </row>
  </sheetData>
  <mergeCells count="1">
    <mergeCell ref="A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S49"/>
  <sheetViews>
    <sheetView workbookViewId="0">
      <selection activeCell="E32" sqref="E32"/>
    </sheetView>
  </sheetViews>
  <sheetFormatPr baseColWidth="10" defaultRowHeight="15" x14ac:dyDescent="0.2"/>
  <cols>
    <col min="1" max="1" width="22" customWidth="1"/>
    <col min="16" max="16" width="16.5" customWidth="1"/>
  </cols>
  <sheetData>
    <row r="1" spans="1:19" ht="17" x14ac:dyDescent="0.2">
      <c r="A1" s="401" t="s">
        <v>584</v>
      </c>
      <c r="B1" s="401"/>
      <c r="C1" s="401"/>
      <c r="D1" s="401"/>
      <c r="E1" s="401"/>
      <c r="F1" s="401"/>
      <c r="G1" s="401"/>
      <c r="H1" s="401"/>
      <c r="I1" s="401"/>
      <c r="J1" s="401"/>
    </row>
    <row r="2" spans="1:19" x14ac:dyDescent="0.2">
      <c r="A2" s="40" t="s">
        <v>69</v>
      </c>
      <c r="B2" s="296" t="s">
        <v>1</v>
      </c>
      <c r="C2" s="40" t="s">
        <v>589</v>
      </c>
      <c r="D2" s="323" t="s">
        <v>28</v>
      </c>
      <c r="E2" s="323" t="s">
        <v>31</v>
      </c>
      <c r="F2" s="323" t="s">
        <v>29</v>
      </c>
      <c r="G2" s="40" t="s">
        <v>590</v>
      </c>
      <c r="H2" s="323" t="s">
        <v>28</v>
      </c>
      <c r="I2" s="323" t="s">
        <v>31</v>
      </c>
      <c r="J2" s="323" t="s">
        <v>29</v>
      </c>
      <c r="K2" s="40" t="s">
        <v>591</v>
      </c>
      <c r="L2" s="323" t="s">
        <v>28</v>
      </c>
      <c r="M2" s="323" t="s">
        <v>31</v>
      </c>
      <c r="N2" s="323" t="s">
        <v>29</v>
      </c>
    </row>
    <row r="3" spans="1:19" x14ac:dyDescent="0.2">
      <c r="A3" s="346" t="s">
        <v>0</v>
      </c>
      <c r="B3" s="3">
        <v>752</v>
      </c>
      <c r="C3" s="3">
        <v>0.136134062684164</v>
      </c>
      <c r="D3" s="31">
        <f>AVERAGE(C3:C7)</f>
        <v>0.17431233335239141</v>
      </c>
      <c r="E3" s="31">
        <f>STDEV(C3:C7)/SQRT(F3)</f>
        <v>1.9267579017558462E-2</v>
      </c>
      <c r="F3" s="3">
        <f>COUNTA(C3:C7)</f>
        <v>5</v>
      </c>
      <c r="G3" s="3">
        <v>6.6288388915279606E-2</v>
      </c>
      <c r="H3" s="31">
        <f>AVERAGE(G3:G7)</f>
        <v>0.10033478930668038</v>
      </c>
      <c r="I3" s="31">
        <f>STDEV(G3:G7)/SQRT(J3)</f>
        <v>1.449569936486623E-2</v>
      </c>
      <c r="J3" s="3">
        <f>COUNTA(G3:G7)</f>
        <v>5</v>
      </c>
      <c r="K3" s="3">
        <v>0.41079769734060501</v>
      </c>
      <c r="L3" s="31">
        <f>AVERAGE(K3:K7)</f>
        <v>0.45778448075518058</v>
      </c>
      <c r="M3" s="31">
        <f>STDEV(K3:K7)/SQRT(N3)</f>
        <v>3.4452820319234696E-2</v>
      </c>
      <c r="N3" s="3">
        <f>COUNTA(K3:K7)</f>
        <v>5</v>
      </c>
      <c r="P3" s="3"/>
      <c r="Q3" s="402" t="s">
        <v>258</v>
      </c>
      <c r="R3" s="402"/>
      <c r="S3" s="402"/>
    </row>
    <row r="4" spans="1:19" x14ac:dyDescent="0.2">
      <c r="A4" s="346"/>
      <c r="B4" s="3">
        <v>763</v>
      </c>
      <c r="C4" s="3">
        <v>0.133711921109094</v>
      </c>
      <c r="D4" s="3"/>
      <c r="E4" s="3"/>
      <c r="F4" s="3"/>
      <c r="G4" s="3">
        <v>6.6256233389973301E-2</v>
      </c>
      <c r="H4" s="3"/>
      <c r="I4" s="3"/>
      <c r="J4" s="3"/>
      <c r="K4" s="3">
        <v>0.43912391137417001</v>
      </c>
      <c r="L4" s="3"/>
      <c r="P4" s="3"/>
      <c r="Q4" s="3" t="s">
        <v>70</v>
      </c>
      <c r="R4" s="3" t="s">
        <v>71</v>
      </c>
      <c r="S4" s="3" t="s">
        <v>72</v>
      </c>
    </row>
    <row r="5" spans="1:19" x14ac:dyDescent="0.2">
      <c r="A5" s="346"/>
      <c r="B5" s="3">
        <v>780</v>
      </c>
      <c r="C5" s="3">
        <v>0.18264320674184201</v>
      </c>
      <c r="D5" s="3"/>
      <c r="E5" s="3"/>
      <c r="F5" s="3"/>
      <c r="G5" s="3">
        <v>0.13769995565700799</v>
      </c>
      <c r="H5" s="3"/>
      <c r="I5" s="3"/>
      <c r="J5" s="3"/>
      <c r="K5" s="3">
        <v>0.54069990198161599</v>
      </c>
      <c r="L5" s="3"/>
      <c r="P5" s="320" t="s">
        <v>0</v>
      </c>
      <c r="Q5" s="31">
        <f>D3/D3</f>
        <v>1</v>
      </c>
      <c r="R5" s="31">
        <f>H3/H3</f>
        <v>1</v>
      </c>
      <c r="S5" s="31">
        <f>L3/L3</f>
        <v>1</v>
      </c>
    </row>
    <row r="6" spans="1:19" ht="15" customHeight="1" x14ac:dyDescent="0.2">
      <c r="A6" s="346"/>
      <c r="B6" s="3">
        <v>169</v>
      </c>
      <c r="C6" s="3">
        <v>0.17980437125516699</v>
      </c>
      <c r="D6" s="3"/>
      <c r="E6" s="3"/>
      <c r="F6" s="3"/>
      <c r="G6" s="3">
        <v>0.118240813047226</v>
      </c>
      <c r="H6" s="3"/>
      <c r="I6" s="3"/>
      <c r="J6" s="3"/>
      <c r="K6" s="3">
        <v>0.53329289041588201</v>
      </c>
      <c r="L6" s="3"/>
      <c r="P6" s="322" t="s">
        <v>124</v>
      </c>
      <c r="Q6" s="31">
        <f>D9/D3</f>
        <v>3.1062804712119582E-3</v>
      </c>
      <c r="R6" s="31">
        <f>H9/H3</f>
        <v>0.37233402638764729</v>
      </c>
      <c r="S6" s="31">
        <f>L9/L3</f>
        <v>1.2898885170451073</v>
      </c>
    </row>
    <row r="7" spans="1:19" ht="15" customHeight="1" x14ac:dyDescent="0.2">
      <c r="A7" s="346"/>
      <c r="B7" s="3">
        <v>170</v>
      </c>
      <c r="C7" s="3">
        <v>0.23926810497168999</v>
      </c>
      <c r="D7" s="3"/>
      <c r="E7" s="3"/>
      <c r="F7" s="3"/>
      <c r="G7" s="3">
        <v>0.113188555523915</v>
      </c>
      <c r="H7" s="3"/>
      <c r="I7" s="3"/>
      <c r="J7" s="3"/>
      <c r="K7" s="3">
        <v>0.36500800266362998</v>
      </c>
      <c r="L7" s="3"/>
      <c r="P7" s="322" t="s">
        <v>123</v>
      </c>
      <c r="Q7" s="31">
        <f>D13/D3</f>
        <v>1.0607067023865759</v>
      </c>
      <c r="R7" s="31">
        <f>H13/H3</f>
        <v>0.60968436065658682</v>
      </c>
      <c r="S7" s="31">
        <f>L13/L3</f>
        <v>0.10791455032673139</v>
      </c>
    </row>
    <row r="8" spans="1:19" x14ac:dyDescent="0.2">
      <c r="A8" s="40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P8" s="223"/>
      <c r="Q8" s="31">
        <f>E3/D3</f>
        <v>0.11053480064779436</v>
      </c>
      <c r="R8" s="31">
        <f>I3/H3</f>
        <v>0.14447331244758085</v>
      </c>
      <c r="S8" s="31">
        <f>M3/L3</f>
        <v>7.5259913272725784E-2</v>
      </c>
    </row>
    <row r="9" spans="1:19" x14ac:dyDescent="0.2">
      <c r="A9" s="403" t="s">
        <v>124</v>
      </c>
      <c r="B9" s="3">
        <v>771</v>
      </c>
      <c r="C9" s="3">
        <v>4.9757444078115699E-4</v>
      </c>
      <c r="D9" s="32">
        <f>AVERAGE(C9:C11)</f>
        <v>5.4146299698392233E-4</v>
      </c>
      <c r="E9" s="31">
        <f>STDEV(C9:C11)/SQRT(F9)</f>
        <v>4.1162286913148889E-5</v>
      </c>
      <c r="F9" s="3">
        <f>COUNTA(C9:C11)</f>
        <v>3</v>
      </c>
      <c r="G9" s="3">
        <v>4.0842075705650502E-2</v>
      </c>
      <c r="H9" s="32">
        <f>AVERAGE(G9:G11)</f>
        <v>3.7358056089312565E-2</v>
      </c>
      <c r="I9" s="31">
        <f>STDEV(G9:G11)/SQRT(J9)</f>
        <v>3.5909827670910568E-3</v>
      </c>
      <c r="J9" s="3">
        <f>COUNTA(G9:G11)</f>
        <v>3</v>
      </c>
      <c r="K9" s="3">
        <v>0.58471276800585703</v>
      </c>
      <c r="L9" s="32">
        <f>AVERAGE(K9:K11)</f>
        <v>0.59049094500756438</v>
      </c>
      <c r="M9" s="31">
        <f>STDEV(K9:K11)/SQRT(N9)</f>
        <v>4.8871058162293486E-2</v>
      </c>
      <c r="N9" s="3">
        <f>COUNTA(K9:K11)</f>
        <v>3</v>
      </c>
      <c r="P9" s="223"/>
      <c r="Q9" s="31">
        <f>E9/D3</f>
        <v>2.3614098969081454E-4</v>
      </c>
      <c r="R9" s="31">
        <f>I9/H3</f>
        <v>3.5790006556100533E-2</v>
      </c>
      <c r="S9" s="31">
        <f>M9/L3</f>
        <v>0.10675560272745316</v>
      </c>
    </row>
    <row r="10" spans="1:19" x14ac:dyDescent="0.2">
      <c r="A10" s="346"/>
      <c r="B10" s="3">
        <v>772</v>
      </c>
      <c r="C10" s="3">
        <v>5.0308855852411905E-4</v>
      </c>
      <c r="D10" s="3"/>
      <c r="E10" s="3"/>
      <c r="F10" s="3"/>
      <c r="G10" s="3">
        <v>3.01771422384743E-2</v>
      </c>
      <c r="H10" s="3"/>
      <c r="I10" s="3"/>
      <c r="J10" s="3"/>
      <c r="K10" s="3">
        <v>0.50888091824317006</v>
      </c>
      <c r="L10" s="3"/>
      <c r="P10" s="3"/>
      <c r="Q10" s="31">
        <f>E13/D3</f>
        <v>0.12347918402934893</v>
      </c>
      <c r="R10" s="31">
        <f>I13/H3</f>
        <v>1.2808797964324254E-2</v>
      </c>
      <c r="S10" s="31">
        <f>M13/L3</f>
        <v>9.504918164823942E-3</v>
      </c>
    </row>
    <row r="11" spans="1:19" x14ac:dyDescent="0.2">
      <c r="A11" s="346"/>
      <c r="B11" s="3">
        <v>773</v>
      </c>
      <c r="C11" s="3">
        <v>6.2372599164649105E-4</v>
      </c>
      <c r="D11" s="3"/>
      <c r="E11" s="3"/>
      <c r="F11" s="3"/>
      <c r="G11" s="3">
        <v>4.10549503238129E-2</v>
      </c>
      <c r="H11" s="3"/>
      <c r="I11" s="3"/>
      <c r="J11" s="3"/>
      <c r="K11" s="3">
        <v>0.67787914877366595</v>
      </c>
      <c r="L11" s="3"/>
      <c r="P11" s="3"/>
      <c r="Q11" s="3"/>
      <c r="R11" s="3"/>
      <c r="S11" s="3"/>
    </row>
    <row r="12" spans="1:19" x14ac:dyDescent="0.2">
      <c r="A12" s="4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9" x14ac:dyDescent="0.2">
      <c r="A13" s="403" t="s">
        <v>123</v>
      </c>
      <c r="B13" s="3">
        <v>167</v>
      </c>
      <c r="C13" s="3">
        <v>0.17566516092273399</v>
      </c>
      <c r="D13" s="32">
        <f>AVERAGE(C13:C15)</f>
        <v>0.18489426029552467</v>
      </c>
      <c r="E13" s="31">
        <f>STDEV(C13:C15)/SQRT(F13)</f>
        <v>2.1523944688605155E-2</v>
      </c>
      <c r="F13" s="3">
        <f>COUNTA(C13:C15)</f>
        <v>3</v>
      </c>
      <c r="G13" s="3">
        <v>5.99249246480704E-2</v>
      </c>
      <c r="H13" s="32">
        <f>AVERAGE(G13:G15)</f>
        <v>6.1172551870056768E-2</v>
      </c>
      <c r="I13" s="31">
        <f>STDEV(G13:G15)/SQRT(J13)</f>
        <v>1.2851680450223107E-3</v>
      </c>
      <c r="J13" s="3">
        <f>COUNTA(G13:G15)</f>
        <v>3</v>
      </c>
      <c r="K13" s="3">
        <v>5.7189733780334803E-2</v>
      </c>
      <c r="L13" s="32">
        <f>AVERAGE(K13:K15)</f>
        <v>4.940160638725153E-2</v>
      </c>
      <c r="M13" s="31">
        <f>STDEV(K13:K15)/SQRT(N13)</f>
        <v>4.3512040267044121E-3</v>
      </c>
      <c r="N13" s="3">
        <f>COUNTA(K13:K15)</f>
        <v>3</v>
      </c>
    </row>
    <row r="14" spans="1:19" x14ac:dyDescent="0.2">
      <c r="A14" s="403"/>
      <c r="B14" s="3">
        <v>175</v>
      </c>
      <c r="C14" s="3">
        <v>0.22592252138916</v>
      </c>
      <c r="D14" s="3"/>
      <c r="E14" s="3"/>
      <c r="F14" s="3"/>
      <c r="G14" s="3">
        <v>5.9850205043660898E-2</v>
      </c>
      <c r="H14" s="3"/>
      <c r="I14" s="3"/>
      <c r="J14" s="3"/>
      <c r="K14" s="3">
        <v>4.8870240005047798E-2</v>
      </c>
      <c r="L14" s="3"/>
    </row>
    <row r="15" spans="1:19" x14ac:dyDescent="0.2">
      <c r="A15" s="403"/>
      <c r="B15" s="3">
        <v>195</v>
      </c>
      <c r="C15" s="3">
        <v>0.15309509857468001</v>
      </c>
      <c r="D15" s="3"/>
      <c r="E15" s="3"/>
      <c r="F15" s="3"/>
      <c r="G15" s="3">
        <v>6.3742525918439E-2</v>
      </c>
      <c r="H15" s="3"/>
      <c r="I15" s="3"/>
      <c r="J15" s="3"/>
      <c r="K15" s="3">
        <v>4.2144845376372003E-2</v>
      </c>
      <c r="L15" s="3"/>
    </row>
    <row r="16" spans="1:19" x14ac:dyDescent="0.2"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9" x14ac:dyDescent="0.2"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9" x14ac:dyDescent="0.2">
      <c r="A18" s="40" t="s">
        <v>73</v>
      </c>
      <c r="C18" s="40" t="s">
        <v>589</v>
      </c>
      <c r="D18" s="323" t="s">
        <v>28</v>
      </c>
      <c r="E18" s="323" t="s">
        <v>31</v>
      </c>
      <c r="F18" s="323" t="s">
        <v>29</v>
      </c>
      <c r="G18" s="40" t="s">
        <v>590</v>
      </c>
      <c r="H18" s="323" t="s">
        <v>28</v>
      </c>
      <c r="I18" s="323" t="s">
        <v>31</v>
      </c>
      <c r="J18" s="323" t="s">
        <v>29</v>
      </c>
      <c r="K18" s="40" t="s">
        <v>591</v>
      </c>
      <c r="L18" s="323" t="s">
        <v>28</v>
      </c>
      <c r="M18" s="323" t="s">
        <v>31</v>
      </c>
      <c r="N18" s="323" t="s">
        <v>29</v>
      </c>
    </row>
    <row r="19" spans="1:19" x14ac:dyDescent="0.2">
      <c r="A19" s="346" t="s">
        <v>0</v>
      </c>
      <c r="B19" s="3">
        <v>752</v>
      </c>
      <c r="C19">
        <v>0.15102926151024201</v>
      </c>
      <c r="D19" s="31">
        <f>AVERAGE(C19:C24)</f>
        <v>0.13992174306055602</v>
      </c>
      <c r="E19" s="31">
        <f>STDEV(C19:C24)/SQRT(F19)</f>
        <v>1.5296985084289637E-2</v>
      </c>
      <c r="F19" s="3">
        <f>COUNTA(C19:C24)</f>
        <v>6</v>
      </c>
      <c r="G19">
        <v>0.10793988795696299</v>
      </c>
      <c r="H19" s="31">
        <f>AVERAGE(G19:G24)</f>
        <v>0.15377839848409899</v>
      </c>
      <c r="I19" s="31">
        <f>STDEV(G19:G24)/SQRT(J19)</f>
        <v>1.5979899498136708E-2</v>
      </c>
      <c r="J19" s="3">
        <f>COUNTA(G19:G24)</f>
        <v>6</v>
      </c>
      <c r="K19">
        <v>0.104277514048717</v>
      </c>
      <c r="L19" s="31">
        <f>AVERAGE(K19:K24)</f>
        <v>0.13238285923949669</v>
      </c>
      <c r="M19" s="31">
        <f>STDEV(K19:K24)/SQRT(N19)</f>
        <v>1.5484578184451574E-2</v>
      </c>
      <c r="N19" s="3">
        <f>COUNTA(K19:K24)</f>
        <v>6</v>
      </c>
      <c r="Q19" s="402" t="s">
        <v>258</v>
      </c>
      <c r="R19" s="402"/>
      <c r="S19" s="402"/>
    </row>
    <row r="20" spans="1:19" x14ac:dyDescent="0.2">
      <c r="A20" s="346"/>
      <c r="B20" s="3">
        <v>763</v>
      </c>
      <c r="C20">
        <v>0.123330369055901</v>
      </c>
      <c r="D20" s="3"/>
      <c r="E20" s="3"/>
      <c r="F20" s="3"/>
      <c r="G20">
        <v>0.12959662026934199</v>
      </c>
      <c r="H20" s="3"/>
      <c r="I20" s="3"/>
      <c r="J20" s="3"/>
      <c r="K20">
        <v>0.118240813047226</v>
      </c>
      <c r="L20" s="3"/>
      <c r="P20" s="3"/>
      <c r="Q20" s="3" t="s">
        <v>70</v>
      </c>
      <c r="R20" s="3" t="s">
        <v>71</v>
      </c>
      <c r="S20" s="3" t="s">
        <v>72</v>
      </c>
    </row>
    <row r="21" spans="1:19" x14ac:dyDescent="0.2">
      <c r="A21" s="346"/>
      <c r="B21" s="3">
        <v>780</v>
      </c>
      <c r="C21">
        <v>0.179654876365378</v>
      </c>
      <c r="D21" s="3"/>
      <c r="E21" s="3"/>
      <c r="F21" s="3"/>
      <c r="G21">
        <v>0.213928411140099</v>
      </c>
      <c r="H21" s="3"/>
      <c r="I21" s="3"/>
      <c r="J21" s="3"/>
      <c r="K21">
        <v>0.194130674396879</v>
      </c>
      <c r="L21" s="3"/>
      <c r="P21" s="320" t="s">
        <v>0</v>
      </c>
      <c r="Q21" s="31">
        <f>D19/D19</f>
        <v>1</v>
      </c>
      <c r="R21" s="31">
        <f>H19/H19</f>
        <v>1</v>
      </c>
      <c r="S21" s="31">
        <f>L19/L19</f>
        <v>1</v>
      </c>
    </row>
    <row r="22" spans="1:19" ht="17" x14ac:dyDescent="0.2">
      <c r="A22" s="346"/>
      <c r="B22" s="3">
        <v>169</v>
      </c>
      <c r="C22">
        <v>8.7808231474806195E-2</v>
      </c>
      <c r="D22" s="3"/>
      <c r="E22" s="3"/>
      <c r="F22" s="3"/>
      <c r="G22">
        <v>0.13850404348311601</v>
      </c>
      <c r="H22" s="3"/>
      <c r="I22" s="3"/>
      <c r="J22" s="3"/>
      <c r="K22">
        <v>0.113786396925081</v>
      </c>
      <c r="L22" s="3"/>
      <c r="P22" s="322" t="s">
        <v>124</v>
      </c>
      <c r="Q22" s="31">
        <f>D26/D19</f>
        <v>3.0197860032779066E-3</v>
      </c>
      <c r="R22" s="31">
        <f>H26/H19</f>
        <v>0.30021675493785155</v>
      </c>
      <c r="S22" s="31">
        <f>L26/L19</f>
        <v>1.6082001875352687</v>
      </c>
    </row>
    <row r="23" spans="1:19" ht="17" x14ac:dyDescent="0.2">
      <c r="A23" s="346"/>
      <c r="B23" s="3">
        <v>170</v>
      </c>
      <c r="C23">
        <v>0.18177176183530799</v>
      </c>
      <c r="D23" s="3"/>
      <c r="E23" s="3"/>
      <c r="F23" s="3"/>
      <c r="G23">
        <v>0.186442155173978</v>
      </c>
      <c r="H23" s="3"/>
      <c r="I23" s="3"/>
      <c r="J23" s="3"/>
      <c r="K23">
        <v>9.9960366414544199E-2</v>
      </c>
      <c r="L23" s="3"/>
      <c r="P23" s="322" t="s">
        <v>123</v>
      </c>
      <c r="Q23" s="31">
        <f>D30/D19</f>
        <v>1.2497542867464937</v>
      </c>
      <c r="R23" s="31">
        <f>H30/H19</f>
        <v>0.93663208835663236</v>
      </c>
      <c r="S23" s="31">
        <f>L30/L19</f>
        <v>5.751469210440896E-2</v>
      </c>
    </row>
    <row r="24" spans="1:19" x14ac:dyDescent="0.2">
      <c r="A24" s="346"/>
      <c r="B24" s="3">
        <v>180</v>
      </c>
      <c r="C24">
        <v>0.115935958121701</v>
      </c>
      <c r="D24" s="3"/>
      <c r="E24" s="3"/>
      <c r="F24" s="3"/>
      <c r="G24">
        <v>0.146259272881096</v>
      </c>
      <c r="H24" s="3"/>
      <c r="I24" s="3"/>
      <c r="J24" s="3"/>
      <c r="K24">
        <v>0.16390139060453299</v>
      </c>
      <c r="L24" s="3"/>
      <c r="Q24" s="31">
        <f>E19/D19</f>
        <v>0.10932528962042255</v>
      </c>
      <c r="R24" s="31">
        <f>I19/H19</f>
        <v>0.10391511197711598</v>
      </c>
      <c r="S24" s="31">
        <f>M19/L19</f>
        <v>0.11696815035878692</v>
      </c>
    </row>
    <row r="25" spans="1:19" x14ac:dyDescent="0.2">
      <c r="A25" s="4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Q25" s="31">
        <f>E26/D19</f>
        <v>4.4680020816745123E-4</v>
      </c>
      <c r="R25" s="31">
        <f>I26/H19</f>
        <v>3.6663621211891241E-2</v>
      </c>
      <c r="S25" s="31">
        <f>M26/L19</f>
        <v>0.17276211495703045</v>
      </c>
    </row>
    <row r="26" spans="1:19" x14ac:dyDescent="0.2">
      <c r="A26" s="403" t="s">
        <v>124</v>
      </c>
      <c r="B26" s="3">
        <v>771</v>
      </c>
      <c r="C26">
        <v>5.4343684349242598E-4</v>
      </c>
      <c r="D26" s="32">
        <f>AVERAGE(C26:C28)</f>
        <v>4.2253372124851464E-4</v>
      </c>
      <c r="E26" s="31">
        <f>STDEV(C26:C28)/SQRT(F26)</f>
        <v>6.2517063926609054E-5</v>
      </c>
      <c r="F26" s="3">
        <f>COUNTA(C26:C28)</f>
        <v>3</v>
      </c>
      <c r="G26">
        <v>5.4161068080104201E-2</v>
      </c>
      <c r="H26" s="32">
        <f>AVERAGE(G26:G28)</f>
        <v>4.6166851772436034E-2</v>
      </c>
      <c r="I26" s="31">
        <f>STDEV(G26:G28)/SQRT(J26)</f>
        <v>5.6380729525922759E-3</v>
      </c>
      <c r="J26" s="3">
        <f>COUNTA(G26:G28)</f>
        <v>3</v>
      </c>
      <c r="K26">
        <v>0.24118297888896301</v>
      </c>
      <c r="L26" s="32">
        <f>AVERAGE(K26:K28)</f>
        <v>0.21289813905541366</v>
      </c>
      <c r="M26" s="31">
        <f>STDEV(K26:K28)/SQRT(N26)</f>
        <v>2.2870742746274309E-2</v>
      </c>
      <c r="N26" s="3">
        <f>COUNTA(K26:K28)</f>
        <v>3</v>
      </c>
      <c r="Q26" s="31">
        <f>E30/D19</f>
        <v>1.0560261984750689E-2</v>
      </c>
      <c r="R26" s="31">
        <f>I30/H19</f>
        <v>1.1410396614864439E-2</v>
      </c>
      <c r="S26" s="31">
        <f>M30/L19</f>
        <v>3.8217019904829203E-3</v>
      </c>
    </row>
    <row r="27" spans="1:19" x14ac:dyDescent="0.2">
      <c r="A27" s="346"/>
      <c r="B27" s="3">
        <v>772</v>
      </c>
      <c r="C27">
        <v>3.8968607506206299E-4</v>
      </c>
      <c r="D27" s="3"/>
      <c r="E27" s="3"/>
      <c r="F27" s="3"/>
      <c r="G27">
        <v>4.9056904069463898E-2</v>
      </c>
      <c r="H27" s="3"/>
      <c r="I27" s="3"/>
      <c r="J27" s="3"/>
      <c r="K27">
        <v>0.22988751153791501</v>
      </c>
      <c r="L27" s="3"/>
    </row>
    <row r="28" spans="1:19" x14ac:dyDescent="0.2">
      <c r="A28" s="346"/>
      <c r="B28" s="3">
        <v>773</v>
      </c>
      <c r="C28">
        <v>3.3447824519105499E-4</v>
      </c>
      <c r="D28" s="3"/>
      <c r="E28" s="3"/>
      <c r="F28" s="3"/>
      <c r="G28">
        <v>3.5282583167740002E-2</v>
      </c>
      <c r="H28" s="3"/>
      <c r="I28" s="3"/>
      <c r="J28" s="3"/>
      <c r="K28">
        <v>0.16762392673936299</v>
      </c>
      <c r="L28" s="3"/>
    </row>
    <row r="29" spans="1:19" x14ac:dyDescent="0.2">
      <c r="A29" s="4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9" x14ac:dyDescent="0.2">
      <c r="A30" s="403" t="s">
        <v>123</v>
      </c>
      <c r="B30" s="3">
        <v>167</v>
      </c>
      <c r="C30">
        <v>0.17724293166904301</v>
      </c>
      <c r="D30" s="32">
        <f>AVERAGE(C30:C32)</f>
        <v>0.17486779819897133</v>
      </c>
      <c r="E30" s="31">
        <f>STDEV(C30:C32)/SQRT(F30)</f>
        <v>1.4776102640824433E-3</v>
      </c>
      <c r="F30" s="3">
        <f>COUNTA(C30:C32)</f>
        <v>3</v>
      </c>
      <c r="G30">
        <v>0.147532018702903</v>
      </c>
      <c r="H30" s="32">
        <f>AVERAGE(G30:G32)</f>
        <v>0.14403378251630003</v>
      </c>
      <c r="I30" s="31">
        <f>STDEV(G30:G32)/SQRT(J30)</f>
        <v>1.754672517502238E-3</v>
      </c>
      <c r="J30" s="3">
        <f>COUNTA(G30:G32)</f>
        <v>3</v>
      </c>
      <c r="K30">
        <v>7.9001732109516606E-3</v>
      </c>
      <c r="L30" s="32">
        <f>AVERAGE(K30:K32)</f>
        <v>7.6139593890609631E-3</v>
      </c>
      <c r="M30" s="31">
        <f>STDEV(K30:K32)/SQRT(N30)</f>
        <v>5.0592783666140474E-4</v>
      </c>
      <c r="N30" s="3">
        <f>COUNTA(K30:K32)</f>
        <v>3</v>
      </c>
    </row>
    <row r="31" spans="1:19" x14ac:dyDescent="0.2">
      <c r="A31" s="403"/>
      <c r="B31" s="3">
        <v>175</v>
      </c>
      <c r="C31">
        <v>0.17520307486595499</v>
      </c>
      <c r="D31" s="3"/>
      <c r="E31" s="3"/>
      <c r="F31" s="3"/>
      <c r="G31">
        <v>0.14252629351497401</v>
      </c>
      <c r="H31" s="3"/>
      <c r="I31" s="3"/>
      <c r="J31" s="3"/>
      <c r="K31">
        <v>8.3113583756830901E-3</v>
      </c>
      <c r="L31" s="3"/>
    </row>
    <row r="32" spans="1:19" x14ac:dyDescent="0.2">
      <c r="A32" s="403"/>
      <c r="B32" s="3">
        <v>195</v>
      </c>
      <c r="C32">
        <v>0.17215738806191599</v>
      </c>
      <c r="D32" s="3"/>
      <c r="E32" s="3"/>
      <c r="F32" s="3"/>
      <c r="G32">
        <v>0.142043035331023</v>
      </c>
      <c r="H32" s="3"/>
      <c r="I32" s="3"/>
      <c r="J32" s="3"/>
      <c r="K32">
        <v>6.6303465805481396E-3</v>
      </c>
      <c r="L32" s="3"/>
    </row>
    <row r="35" spans="1:19" x14ac:dyDescent="0.2">
      <c r="A35" s="40" t="s">
        <v>74</v>
      </c>
      <c r="C35" s="40" t="s">
        <v>589</v>
      </c>
      <c r="D35" s="323" t="s">
        <v>28</v>
      </c>
      <c r="E35" s="323" t="s">
        <v>31</v>
      </c>
      <c r="F35" s="323" t="s">
        <v>29</v>
      </c>
      <c r="G35" s="40" t="s">
        <v>590</v>
      </c>
      <c r="H35" s="323" t="s">
        <v>28</v>
      </c>
      <c r="I35" s="323" t="s">
        <v>31</v>
      </c>
      <c r="J35" s="323" t="s">
        <v>29</v>
      </c>
      <c r="K35" s="40" t="s">
        <v>591</v>
      </c>
      <c r="L35" s="323" t="s">
        <v>28</v>
      </c>
      <c r="M35" s="323" t="s">
        <v>31</v>
      </c>
      <c r="N35" s="323" t="s">
        <v>29</v>
      </c>
    </row>
    <row r="36" spans="1:19" x14ac:dyDescent="0.2">
      <c r="A36" s="346" t="s">
        <v>0</v>
      </c>
      <c r="B36" s="3">
        <v>752</v>
      </c>
      <c r="C36">
        <v>0.20417809473993401</v>
      </c>
      <c r="D36" s="31">
        <f>AVERAGE(C36:C41)</f>
        <v>0.17657385256824118</v>
      </c>
      <c r="E36" s="31">
        <f>STDEV(C36:C41)/SQRT(F36)</f>
        <v>1.4311363686953462E-2</v>
      </c>
      <c r="F36" s="3">
        <f>COUNTA(C36:C41)</f>
        <v>6</v>
      </c>
      <c r="G36">
        <v>0.264584416987727</v>
      </c>
      <c r="H36" s="31">
        <f>AVERAGE(G36:G41)</f>
        <v>0.27297353772677835</v>
      </c>
      <c r="I36" s="31">
        <f>STDEV(G36:G41)/SQRT(J36)</f>
        <v>1.8005169840841832E-2</v>
      </c>
      <c r="J36" s="3">
        <f>COUNTA(G36:G41)</f>
        <v>6</v>
      </c>
      <c r="K36">
        <v>0.31208263722540303</v>
      </c>
      <c r="L36" s="31">
        <f>AVERAGE(K36:K41)</f>
        <v>0.34154953999193266</v>
      </c>
      <c r="M36" s="31">
        <f>STDEV(K36:K41)/SQRT(N36)</f>
        <v>4.5780519178387845E-2</v>
      </c>
      <c r="N36" s="3">
        <f>COUNTA(K36:K41)</f>
        <v>6</v>
      </c>
      <c r="P36" s="42"/>
      <c r="Q36" s="402" t="s">
        <v>258</v>
      </c>
      <c r="R36" s="402"/>
      <c r="S36" s="402"/>
    </row>
    <row r="37" spans="1:19" x14ac:dyDescent="0.2">
      <c r="A37" s="346"/>
      <c r="B37" s="3">
        <v>763</v>
      </c>
      <c r="C37">
        <v>0.203768083100656</v>
      </c>
      <c r="D37" s="3"/>
      <c r="E37" s="3"/>
      <c r="F37" s="3"/>
      <c r="G37">
        <v>0.27696968815300099</v>
      </c>
      <c r="H37" s="3"/>
      <c r="I37" s="3"/>
      <c r="J37" s="3"/>
      <c r="K37">
        <v>0.369667470016037</v>
      </c>
      <c r="L37" s="3"/>
      <c r="P37" s="40"/>
      <c r="Q37" s="3" t="s">
        <v>70</v>
      </c>
      <c r="R37" s="3" t="s">
        <v>71</v>
      </c>
      <c r="S37" s="3" t="s">
        <v>72</v>
      </c>
    </row>
    <row r="38" spans="1:19" x14ac:dyDescent="0.2">
      <c r="A38" s="346"/>
      <c r="B38" s="3">
        <v>780</v>
      </c>
      <c r="C38">
        <v>0.20119969175524299</v>
      </c>
      <c r="D38" s="3"/>
      <c r="E38" s="3"/>
      <c r="F38" s="3"/>
      <c r="G38">
        <v>0.211524986847097</v>
      </c>
      <c r="H38" s="3"/>
      <c r="I38" s="3"/>
      <c r="J38" s="3"/>
      <c r="K38">
        <v>0.300888317961782</v>
      </c>
      <c r="L38" s="3"/>
      <c r="P38" s="320" t="s">
        <v>0</v>
      </c>
      <c r="Q38" s="31">
        <f>D36/D36</f>
        <v>1</v>
      </c>
      <c r="R38" s="31">
        <f>H36/H36</f>
        <v>1</v>
      </c>
      <c r="S38" s="31">
        <f>L36/L36</f>
        <v>1</v>
      </c>
    </row>
    <row r="39" spans="1:19" ht="17" x14ac:dyDescent="0.2">
      <c r="A39" s="346"/>
      <c r="B39" s="3">
        <v>169</v>
      </c>
      <c r="C39">
        <v>0.141492746344519</v>
      </c>
      <c r="D39" s="3"/>
      <c r="E39" s="3"/>
      <c r="F39" s="3"/>
      <c r="G39">
        <v>0.31668051329056401</v>
      </c>
      <c r="H39" s="3"/>
      <c r="I39" s="3"/>
      <c r="J39" s="3"/>
      <c r="K39">
        <v>0.355494710777158</v>
      </c>
      <c r="L39" s="3"/>
      <c r="P39" s="322" t="s">
        <v>124</v>
      </c>
      <c r="Q39" s="31">
        <f>D43/D36</f>
        <v>2.9255983422115271E-3</v>
      </c>
      <c r="R39" s="31">
        <f>H43/H36</f>
        <v>0.34998554207195043</v>
      </c>
      <c r="S39" s="31">
        <f>L43/L36</f>
        <v>1.4091071617394539</v>
      </c>
    </row>
    <row r="40" spans="1:19" ht="17" x14ac:dyDescent="0.2">
      <c r="A40" s="346"/>
      <c r="B40" s="3">
        <v>170</v>
      </c>
      <c r="C40">
        <v>0.124214026506692</v>
      </c>
      <c r="D40" s="3"/>
      <c r="E40" s="3"/>
      <c r="F40" s="3"/>
      <c r="G40">
        <v>0.24098245193516099</v>
      </c>
      <c r="H40" s="3"/>
      <c r="I40" s="3"/>
      <c r="J40" s="3"/>
      <c r="K40">
        <v>0.18386260610240299</v>
      </c>
      <c r="L40" s="3"/>
      <c r="P40" s="322" t="s">
        <v>123</v>
      </c>
      <c r="Q40" s="31">
        <f>D47/D36</f>
        <v>0.91801638274845643</v>
      </c>
      <c r="R40" s="31">
        <f>H47/H36</f>
        <v>0.79824469965759126</v>
      </c>
      <c r="S40" s="31">
        <f>L47/L36</f>
        <v>3.7862961915755527E-2</v>
      </c>
    </row>
    <row r="41" spans="1:19" x14ac:dyDescent="0.2">
      <c r="A41" s="346"/>
      <c r="B41" s="3">
        <v>180</v>
      </c>
      <c r="C41">
        <v>0.184590472962403</v>
      </c>
      <c r="D41" s="3"/>
      <c r="E41" s="3"/>
      <c r="F41" s="3"/>
      <c r="G41">
        <v>0.32709916914712001</v>
      </c>
      <c r="H41" s="3"/>
      <c r="I41" s="3"/>
      <c r="J41" s="3"/>
      <c r="K41">
        <v>0.52730149786881297</v>
      </c>
      <c r="L41" s="3"/>
      <c r="P41" s="42"/>
      <c r="Q41" s="31">
        <f>E36/D36</f>
        <v>8.1050299796922048E-2</v>
      </c>
      <c r="R41" s="31">
        <f>I36/H36</f>
        <v>6.5959396616910776E-2</v>
      </c>
      <c r="S41" s="31">
        <f>M36/L36</f>
        <v>0.13403771288776783</v>
      </c>
    </row>
    <row r="42" spans="1:19" x14ac:dyDescent="0.2">
      <c r="A42" s="4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P42" s="42"/>
      <c r="Q42" s="31">
        <f>E43/D36</f>
        <v>1.0821647580649028E-3</v>
      </c>
      <c r="R42" s="31">
        <f>I43/H36</f>
        <v>4.1057533202618901E-2</v>
      </c>
      <c r="S42" s="31">
        <f>M43/L36</f>
        <v>0.15999856609801008</v>
      </c>
    </row>
    <row r="43" spans="1:19" x14ac:dyDescent="0.2">
      <c r="A43" s="403" t="s">
        <v>124</v>
      </c>
      <c r="B43" s="3">
        <v>771</v>
      </c>
      <c r="C43">
        <v>8.9874533648686198E-4</v>
      </c>
      <c r="D43" s="32">
        <f>AVERAGE(C43:C45)</f>
        <v>5.16584170351549E-4</v>
      </c>
      <c r="E43" s="31">
        <f>STDEV(C43:C45)/SQRT(F43)</f>
        <v>1.9108200044509852E-4</v>
      </c>
      <c r="F43" s="3">
        <f>COUNTA(C43:C45)</f>
        <v>3</v>
      </c>
      <c r="G43">
        <v>0.11397584418770999</v>
      </c>
      <c r="H43" s="32">
        <f>AVERAGE(G43:G45)</f>
        <v>9.5536791572604529E-2</v>
      </c>
      <c r="I43" s="31">
        <f>STDEV(G43:G45)/SQRT(J43)</f>
        <v>1.1207620088653546E-2</v>
      </c>
      <c r="J43" s="3">
        <f>COUNTA(G43:G45)</f>
        <v>3</v>
      </c>
      <c r="K43">
        <v>0.58007043696861404</v>
      </c>
      <c r="L43" s="32">
        <f>AVERAGE(K43:K45)</f>
        <v>0.48127990289144834</v>
      </c>
      <c r="M43" s="31">
        <f>STDEV(K43:K45)/SQRT(N43)</f>
        <v>5.4647436650144175E-2</v>
      </c>
      <c r="N43" s="3">
        <f>COUNTA(K43:K45)</f>
        <v>3</v>
      </c>
      <c r="P43" s="42"/>
      <c r="Q43" s="31">
        <f>E47/D36</f>
        <v>3.3966171341994346E-2</v>
      </c>
      <c r="R43" s="31">
        <f>I47/H36</f>
        <v>7.1636601718273421E-2</v>
      </c>
      <c r="S43" s="31">
        <f>M47/L36</f>
        <v>2.3462591041337865E-3</v>
      </c>
    </row>
    <row r="44" spans="1:19" x14ac:dyDescent="0.2">
      <c r="A44" s="346"/>
      <c r="B44" s="3">
        <v>772</v>
      </c>
      <c r="C44">
        <v>3.2422883010107899E-4</v>
      </c>
      <c r="D44" s="3"/>
      <c r="E44" s="3"/>
      <c r="F44" s="3"/>
      <c r="G44">
        <v>7.5279455330658204E-2</v>
      </c>
      <c r="H44" s="3"/>
      <c r="I44" s="3"/>
      <c r="J44" s="3"/>
      <c r="K44">
        <v>0.391395751207128</v>
      </c>
      <c r="L44" s="3"/>
      <c r="Q44" s="31"/>
      <c r="R44" s="31"/>
      <c r="S44" s="31"/>
    </row>
    <row r="45" spans="1:19" x14ac:dyDescent="0.2">
      <c r="A45" s="346"/>
      <c r="B45" s="3">
        <v>773</v>
      </c>
      <c r="C45">
        <v>3.2677834446670598E-4</v>
      </c>
      <c r="D45" s="3"/>
      <c r="E45" s="3"/>
      <c r="F45" s="3"/>
      <c r="G45">
        <v>9.7355075199445404E-2</v>
      </c>
      <c r="H45" s="3"/>
      <c r="I45" s="3"/>
      <c r="J45" s="3"/>
      <c r="K45">
        <v>0.47237352049860298</v>
      </c>
      <c r="L45" s="3"/>
    </row>
    <row r="46" spans="1:19" x14ac:dyDescent="0.2">
      <c r="A46" s="4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9" x14ac:dyDescent="0.2">
      <c r="A47" s="403" t="s">
        <v>123</v>
      </c>
      <c r="B47" s="3">
        <v>167</v>
      </c>
      <c r="C47">
        <v>0.15087231485453301</v>
      </c>
      <c r="D47" s="32">
        <f>AVERAGE(C47:C49)</f>
        <v>0.16209768942265601</v>
      </c>
      <c r="E47" s="31">
        <f>STDEV(C47:C49)/SQRT(F47)</f>
        <v>5.9975377308489281E-3</v>
      </c>
      <c r="F47" s="3">
        <f>COUNTA(C47:C49)</f>
        <v>3</v>
      </c>
      <c r="G47">
        <v>0.17882247801038401</v>
      </c>
      <c r="H47" s="32">
        <f>AVERAGE(G47:G49)</f>
        <v>0.21789967963718235</v>
      </c>
      <c r="I47" s="31">
        <f>STDEV(G47:G49)/SQRT(J47)</f>
        <v>1.9554896601761303E-2</v>
      </c>
      <c r="J47" s="3">
        <f>COUNTA(G47:G49)</f>
        <v>3</v>
      </c>
      <c r="K47">
        <v>1.15938215868008E-2</v>
      </c>
      <c r="L47" s="32">
        <f>AVERAGE(K47:K49)</f>
        <v>1.2932077225058366E-2</v>
      </c>
      <c r="M47" s="31">
        <f>STDEV(K47:K49)/SQRT(N47)</f>
        <v>8.0136371771877886E-4</v>
      </c>
      <c r="N47" s="3">
        <f>COUNTA(K47:K49)</f>
        <v>3</v>
      </c>
    </row>
    <row r="48" spans="1:19" x14ac:dyDescent="0.2">
      <c r="A48" s="403"/>
      <c r="B48" s="3">
        <v>175</v>
      </c>
      <c r="C48">
        <v>0.16404914728849301</v>
      </c>
      <c r="D48" s="3"/>
      <c r="E48" s="3"/>
      <c r="F48" s="3"/>
      <c r="G48">
        <v>0.238820734095609</v>
      </c>
      <c r="H48" s="3"/>
      <c r="I48" s="3"/>
      <c r="J48" s="3"/>
      <c r="K48">
        <v>1.4364982046480399E-2</v>
      </c>
      <c r="L48" s="3"/>
    </row>
    <row r="49" spans="1:12" x14ac:dyDescent="0.2">
      <c r="A49" s="403"/>
      <c r="B49" s="3">
        <v>195</v>
      </c>
      <c r="C49">
        <v>0.17137160612494201</v>
      </c>
      <c r="D49" s="3"/>
      <c r="E49" s="3"/>
      <c r="F49" s="3"/>
      <c r="G49">
        <v>0.23605582680555401</v>
      </c>
      <c r="H49" s="3"/>
      <c r="I49" s="3"/>
      <c r="J49" s="3"/>
      <c r="K49">
        <v>1.2837428041893899E-2</v>
      </c>
      <c r="L49" s="3"/>
    </row>
  </sheetData>
  <mergeCells count="13">
    <mergeCell ref="A43:A45"/>
    <mergeCell ref="A47:A49"/>
    <mergeCell ref="A3:A7"/>
    <mergeCell ref="A9:A11"/>
    <mergeCell ref="A13:A15"/>
    <mergeCell ref="A19:A24"/>
    <mergeCell ref="A26:A28"/>
    <mergeCell ref="A30:A32"/>
    <mergeCell ref="A1:J1"/>
    <mergeCell ref="Q3:S3"/>
    <mergeCell ref="Q19:S19"/>
    <mergeCell ref="Q36:S36"/>
    <mergeCell ref="A36:A41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50"/>
  <sheetViews>
    <sheetView workbookViewId="0">
      <selection activeCell="B16" sqref="B16"/>
    </sheetView>
  </sheetViews>
  <sheetFormatPr baseColWidth="10" defaultRowHeight="15" x14ac:dyDescent="0.2"/>
  <cols>
    <col min="2" max="2" width="15.33203125" customWidth="1"/>
  </cols>
  <sheetData>
    <row r="1" spans="1:14" x14ac:dyDescent="0.2">
      <c r="A1" s="346" t="s">
        <v>259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74"/>
      <c r="M1" s="74"/>
    </row>
    <row r="2" spans="1:14" x14ac:dyDescent="0.2">
      <c r="C2" s="185" t="s">
        <v>70</v>
      </c>
      <c r="D2" s="185"/>
      <c r="E2" s="185"/>
      <c r="F2" s="185"/>
      <c r="G2" s="185" t="s">
        <v>71</v>
      </c>
      <c r="H2" s="185"/>
      <c r="I2" s="185"/>
      <c r="J2" s="185"/>
      <c r="K2" s="185" t="s">
        <v>72</v>
      </c>
    </row>
    <row r="3" spans="1:14" x14ac:dyDescent="0.2">
      <c r="A3" s="185" t="s">
        <v>252</v>
      </c>
      <c r="C3" s="185" t="s">
        <v>254</v>
      </c>
      <c r="D3" s="185" t="s">
        <v>122</v>
      </c>
      <c r="E3" s="323" t="s">
        <v>28</v>
      </c>
      <c r="F3" s="323" t="s">
        <v>31</v>
      </c>
      <c r="G3" s="185" t="s">
        <v>254</v>
      </c>
      <c r="H3" s="185" t="s">
        <v>122</v>
      </c>
      <c r="I3" s="323" t="s">
        <v>28</v>
      </c>
      <c r="J3" s="323" t="s">
        <v>31</v>
      </c>
      <c r="K3" s="185" t="s">
        <v>254</v>
      </c>
      <c r="L3" s="185" t="s">
        <v>122</v>
      </c>
      <c r="M3" s="323" t="s">
        <v>28</v>
      </c>
      <c r="N3" s="323" t="s">
        <v>31</v>
      </c>
    </row>
    <row r="4" spans="1:14" x14ac:dyDescent="0.2">
      <c r="A4" s="177">
        <v>67</v>
      </c>
      <c r="B4" s="177" t="s">
        <v>0</v>
      </c>
      <c r="C4" s="177">
        <v>2.7469999999999999</v>
      </c>
      <c r="D4" s="122">
        <f>2^-C4</f>
        <v>0.14896032182175581</v>
      </c>
      <c r="E4" s="32">
        <f>AVERAGE(D4:D6)</f>
        <v>0.41720062299433303</v>
      </c>
      <c r="F4" s="32">
        <f>STDEV(D4:D6)/SQRT(3)</f>
        <v>0.16324771604540636</v>
      </c>
      <c r="G4" s="177">
        <v>5.0640000000000001</v>
      </c>
      <c r="H4" s="122">
        <f>2^-G4</f>
        <v>2.9894004940371068E-2</v>
      </c>
      <c r="I4" s="32">
        <f>AVERAGE(H4:H6)</f>
        <v>1.7225123625892475E-2</v>
      </c>
      <c r="J4" s="32">
        <f>STDEV(H4:H6)/SQRT(3)</f>
        <v>7.2814317145043252E-3</v>
      </c>
      <c r="K4" s="122">
        <v>3.4199999999999982</v>
      </c>
      <c r="L4" s="122">
        <f>2^-K4</f>
        <v>9.3428078039683782E-2</v>
      </c>
      <c r="M4" s="32">
        <f>AVERAGE(L4:L6)</f>
        <v>5.1557412820665637E-2</v>
      </c>
      <c r="N4" s="32">
        <f>STDEV(L4:L6)/SQRT(3)</f>
        <v>2.1450283395040005E-2</v>
      </c>
    </row>
    <row r="5" spans="1:14" x14ac:dyDescent="0.2">
      <c r="A5" s="177">
        <v>70</v>
      </c>
      <c r="B5" s="177" t="s">
        <v>0</v>
      </c>
      <c r="C5" s="177">
        <v>1.3580000000000005</v>
      </c>
      <c r="D5" s="122">
        <f t="shared" ref="D5:D10" si="0">2^-C5</f>
        <v>0.39012274008685155</v>
      </c>
      <c r="E5" s="3"/>
      <c r="F5" s="3"/>
      <c r="G5" s="177">
        <v>7.7419999999999973</v>
      </c>
      <c r="H5" s="122">
        <f t="shared" ref="H5:H10" si="1">2^-G5</f>
        <v>4.6711710811567445E-3</v>
      </c>
      <c r="I5" s="3"/>
      <c r="J5" s="3"/>
      <c r="K5" s="122">
        <v>5.4719999999999978</v>
      </c>
      <c r="L5" s="122">
        <f t="shared" ref="L5:L10" si="2">2^-K5</f>
        <v>2.2530138616566043E-2</v>
      </c>
      <c r="M5" s="3"/>
    </row>
    <row r="6" spans="1:14" x14ac:dyDescent="0.2">
      <c r="A6" s="177">
        <v>87</v>
      </c>
      <c r="B6" s="177" t="s">
        <v>0</v>
      </c>
      <c r="C6" s="177">
        <v>0.48900000000000077</v>
      </c>
      <c r="D6" s="122">
        <f t="shared" si="0"/>
        <v>0.71251880707439175</v>
      </c>
      <c r="E6" s="3"/>
      <c r="F6" s="3"/>
      <c r="G6" s="177">
        <v>5.8689999999999998</v>
      </c>
      <c r="H6" s="122">
        <f t="shared" si="1"/>
        <v>1.7110194856149612E-2</v>
      </c>
      <c r="I6" s="3"/>
      <c r="J6" s="3"/>
      <c r="K6" s="122">
        <v>4.6910000000000025</v>
      </c>
      <c r="L6" s="122">
        <f t="shared" si="2"/>
        <v>3.8714021805747088E-2</v>
      </c>
      <c r="M6" s="3"/>
    </row>
    <row r="7" spans="1:14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4" x14ac:dyDescent="0.2">
      <c r="A8" s="37">
        <v>376</v>
      </c>
      <c r="B8" s="59" t="s">
        <v>49</v>
      </c>
      <c r="C8" s="122">
        <v>7.0960000000000001</v>
      </c>
      <c r="D8" s="122">
        <f t="shared" si="0"/>
        <v>7.3095585768078166E-3</v>
      </c>
      <c r="E8" s="32">
        <f>AVERAGE(D8:D10)</f>
        <v>2.9316507276541219E-3</v>
      </c>
      <c r="F8" s="32">
        <f>STDEV(D8:D10)/SQRT(3)</f>
        <v>2.2064094632132563E-3</v>
      </c>
      <c r="G8" s="122">
        <v>13.201000000000004</v>
      </c>
      <c r="H8" s="122">
        <f t="shared" si="1"/>
        <v>1.0619474520369248E-4</v>
      </c>
      <c r="I8" s="32">
        <f>AVERAGE(H8:H10)</f>
        <v>4.5544784636946138E-5</v>
      </c>
      <c r="J8" s="32">
        <f>STDEV(H8:H10)/SQRT(3)</f>
        <v>3.0404865763836197E-5</v>
      </c>
      <c r="K8" s="122">
        <v>10.492000000000001</v>
      </c>
      <c r="L8" s="122">
        <f t="shared" si="2"/>
        <v>6.943737356383176E-4</v>
      </c>
      <c r="M8" s="32">
        <f>AVERAGE(L8:L10)</f>
        <v>4.8636627642459568E-4</v>
      </c>
      <c r="N8" s="32">
        <f>STDEV(L8:L10)/SQRT(3)</f>
        <v>1.0725181498536602E-4</v>
      </c>
    </row>
    <row r="9" spans="1:14" x14ac:dyDescent="0.2">
      <c r="A9" s="37">
        <v>437</v>
      </c>
      <c r="B9" s="59" t="s">
        <v>49</v>
      </c>
      <c r="C9" s="122">
        <v>9.6759999999999984</v>
      </c>
      <c r="D9" s="122">
        <f t="shared" si="0"/>
        <v>1.2224574791542934E-3</v>
      </c>
      <c r="E9" s="3"/>
      <c r="F9" s="3"/>
      <c r="G9" s="122">
        <v>15.681000000000001</v>
      </c>
      <c r="H9" s="122">
        <f t="shared" si="1"/>
        <v>1.9034814024567324E-5</v>
      </c>
      <c r="I9" s="3"/>
      <c r="J9" s="3"/>
      <c r="K9" s="122">
        <v>11.190999999999999</v>
      </c>
      <c r="L9" s="122">
        <f t="shared" si="2"/>
        <v>4.2773355227887033E-4</v>
      </c>
      <c r="M9" s="3"/>
    </row>
    <row r="10" spans="1:14" x14ac:dyDescent="0.2">
      <c r="A10" s="37">
        <v>264</v>
      </c>
      <c r="B10" s="59" t="s">
        <v>49</v>
      </c>
      <c r="C10" s="122">
        <v>11.892999999999997</v>
      </c>
      <c r="D10" s="122">
        <f t="shared" si="0"/>
        <v>2.6293612700025668E-4</v>
      </c>
      <c r="E10" s="3"/>
      <c r="F10" s="3"/>
      <c r="G10" s="122">
        <v>16.419999999999998</v>
      </c>
      <c r="H10" s="122">
        <f t="shared" si="1"/>
        <v>1.1404794682578588E-5</v>
      </c>
      <c r="I10" s="3"/>
      <c r="J10" s="3"/>
      <c r="K10" s="122">
        <v>11.535</v>
      </c>
      <c r="L10" s="122">
        <f t="shared" si="2"/>
        <v>3.3699154135659901E-4</v>
      </c>
      <c r="M10" s="3"/>
    </row>
    <row r="11" spans="1:14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x14ac:dyDescent="0.2">
      <c r="B12" s="3"/>
      <c r="C12" s="3"/>
      <c r="D12" s="3"/>
      <c r="E12" s="3"/>
      <c r="F12" s="3"/>
      <c r="G12" s="3" t="s">
        <v>70</v>
      </c>
      <c r="H12" s="3" t="s">
        <v>71</v>
      </c>
      <c r="I12" s="3" t="s">
        <v>72</v>
      </c>
      <c r="J12" s="3"/>
      <c r="K12" s="3"/>
      <c r="L12" s="3"/>
      <c r="M12" s="3"/>
    </row>
    <row r="13" spans="1:14" x14ac:dyDescent="0.2">
      <c r="B13" s="3"/>
      <c r="C13" s="3"/>
      <c r="D13" s="402" t="s">
        <v>258</v>
      </c>
      <c r="E13" s="402"/>
      <c r="F13" s="3" t="s">
        <v>0</v>
      </c>
      <c r="G13" s="32">
        <f>E4/E4</f>
        <v>1</v>
      </c>
      <c r="H13" s="32">
        <f>I4/I4</f>
        <v>1</v>
      </c>
      <c r="I13" s="32">
        <f>M4/M4</f>
        <v>1</v>
      </c>
      <c r="J13" s="3"/>
      <c r="K13" s="3"/>
      <c r="L13" s="3"/>
      <c r="M13" s="3"/>
    </row>
    <row r="14" spans="1:14" x14ac:dyDescent="0.2">
      <c r="B14" s="3"/>
      <c r="C14" s="3"/>
      <c r="D14" s="402"/>
      <c r="E14" s="402"/>
      <c r="F14" s="321" t="s">
        <v>49</v>
      </c>
      <c r="G14" s="32">
        <f>E8/E4</f>
        <v>7.0269567351387762E-3</v>
      </c>
      <c r="H14" s="32">
        <f>I8/I4</f>
        <v>2.6440904359306943E-3</v>
      </c>
      <c r="I14" s="32">
        <f>M8/M4</f>
        <v>9.4334888004629792E-3</v>
      </c>
      <c r="J14" s="3"/>
      <c r="K14" s="3"/>
      <c r="L14" s="3"/>
      <c r="M14" s="3"/>
    </row>
    <row r="15" spans="1:14" x14ac:dyDescent="0.2">
      <c r="B15" s="3"/>
      <c r="C15" s="3"/>
      <c r="D15" s="3"/>
      <c r="E15" s="3"/>
      <c r="F15" s="3"/>
      <c r="G15" s="32">
        <f>F4/E4</f>
        <v>0.39129307831264626</v>
      </c>
      <c r="H15" s="32">
        <f>J4/I4</f>
        <v>0.42272159391407887</v>
      </c>
      <c r="I15" s="32">
        <f>N4/M4</f>
        <v>0.41604654348447323</v>
      </c>
      <c r="J15" s="3"/>
      <c r="K15" s="3"/>
      <c r="L15" s="3"/>
      <c r="M15" s="3"/>
    </row>
    <row r="16" spans="1:14" x14ac:dyDescent="0.2">
      <c r="B16" s="3"/>
      <c r="C16" s="3"/>
      <c r="D16" s="3"/>
      <c r="E16" s="3"/>
      <c r="F16" s="3"/>
      <c r="G16" s="32">
        <f>F8/E4</f>
        <v>5.2886053893625813E-3</v>
      </c>
      <c r="H16" s="32">
        <f>J8/I4</f>
        <v>1.7651464467942737E-3</v>
      </c>
      <c r="I16" s="32">
        <f>N8/M4</f>
        <v>2.0802404371690376E-3</v>
      </c>
      <c r="J16" s="3"/>
      <c r="K16" s="3"/>
      <c r="L16" s="3"/>
      <c r="M16" s="3"/>
    </row>
    <row r="17" spans="1:14" x14ac:dyDescent="0.2">
      <c r="B17" s="3"/>
      <c r="C17" s="3"/>
      <c r="D17" s="3"/>
      <c r="E17" s="3"/>
      <c r="F17" s="3"/>
      <c r="G17" s="32"/>
      <c r="H17" s="32"/>
      <c r="I17" s="32"/>
      <c r="J17" s="3"/>
      <c r="K17" s="3"/>
      <c r="L17" s="3"/>
      <c r="M17" s="3"/>
    </row>
    <row r="18" spans="1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x14ac:dyDescent="0.2">
      <c r="C19" s="185" t="s">
        <v>70</v>
      </c>
      <c r="D19" s="185"/>
      <c r="E19" s="185"/>
      <c r="F19" s="185"/>
      <c r="G19" s="185" t="s">
        <v>71</v>
      </c>
      <c r="H19" s="185"/>
      <c r="I19" s="185"/>
      <c r="J19" s="185"/>
      <c r="K19" s="185" t="s">
        <v>72</v>
      </c>
      <c r="L19" s="185"/>
      <c r="M19" s="185"/>
    </row>
    <row r="20" spans="1:14" x14ac:dyDescent="0.2">
      <c r="A20" s="185" t="s">
        <v>253</v>
      </c>
      <c r="C20" s="185" t="s">
        <v>254</v>
      </c>
      <c r="D20" s="185" t="s">
        <v>122</v>
      </c>
      <c r="E20" s="323" t="s">
        <v>28</v>
      </c>
      <c r="F20" s="323" t="s">
        <v>31</v>
      </c>
      <c r="G20" s="185" t="s">
        <v>254</v>
      </c>
      <c r="H20" s="185" t="s">
        <v>122</v>
      </c>
      <c r="I20" s="323" t="s">
        <v>28</v>
      </c>
      <c r="J20" s="323" t="s">
        <v>31</v>
      </c>
      <c r="K20" s="185" t="s">
        <v>254</v>
      </c>
      <c r="L20" s="185" t="s">
        <v>122</v>
      </c>
      <c r="M20" s="323" t="s">
        <v>28</v>
      </c>
      <c r="N20" s="323" t="s">
        <v>31</v>
      </c>
    </row>
    <row r="21" spans="1:14" x14ac:dyDescent="0.2">
      <c r="A21" s="177">
        <v>67</v>
      </c>
      <c r="B21" s="177" t="s">
        <v>0</v>
      </c>
      <c r="C21" s="217">
        <v>0.77100000000000002</v>
      </c>
      <c r="D21" s="218">
        <f>2^-C21</f>
        <v>0.58601114183725689</v>
      </c>
      <c r="E21" s="32">
        <f>AVERAGE(D21:D23)</f>
        <v>0.57446885513830759</v>
      </c>
      <c r="F21" s="32">
        <f>STDEV(D21:D23)/SQRT(3)</f>
        <v>5.2887168528193973E-2</v>
      </c>
      <c r="G21" s="217">
        <v>6.6260000000000003</v>
      </c>
      <c r="H21" s="218">
        <f>2^-G21</f>
        <v>1.0124538792447917E-2</v>
      </c>
      <c r="I21" s="32">
        <f>AVERAGE(H21:H23)</f>
        <v>9.7885423988303948E-3</v>
      </c>
      <c r="J21" s="32">
        <f>STDEV(H21:H23)/SQRT(3)</f>
        <v>1.2092473417962988E-3</v>
      </c>
      <c r="K21" s="216">
        <v>4.88</v>
      </c>
      <c r="L21" s="218">
        <f>2^-K21</f>
        <v>3.3960464453939319E-2</v>
      </c>
      <c r="M21" s="32">
        <f>AVERAGE(L21:L23)</f>
        <v>3.207521667708238E-2</v>
      </c>
      <c r="N21" s="32">
        <f>STDEV(L21:L23)/SQRT(3)</f>
        <v>4.9842448561022139E-3</v>
      </c>
    </row>
    <row r="22" spans="1:14" x14ac:dyDescent="0.2">
      <c r="A22" s="177">
        <v>70</v>
      </c>
      <c r="B22" s="177" t="s">
        <v>0</v>
      </c>
      <c r="C22" s="217">
        <v>1.0660000000000001</v>
      </c>
      <c r="D22" s="218">
        <f t="shared" ref="D22:D27" si="3">2^-C22</f>
        <v>0.47764146819121872</v>
      </c>
      <c r="E22" s="32"/>
      <c r="F22" s="32"/>
      <c r="G22" s="217">
        <v>7.05</v>
      </c>
      <c r="H22" s="218">
        <f t="shared" ref="H22:H27" si="4">2^-G22</f>
        <v>7.5463775697253615E-3</v>
      </c>
      <c r="I22" s="32"/>
      <c r="J22" s="32"/>
      <c r="K22" s="216">
        <v>5.4640000000000004</v>
      </c>
      <c r="L22" s="218">
        <f t="shared" ref="L22:L27" si="5">2^-K22</f>
        <v>2.2655419263732057E-2</v>
      </c>
      <c r="M22" s="32"/>
      <c r="N22" s="32"/>
    </row>
    <row r="23" spans="1:14" x14ac:dyDescent="0.2">
      <c r="A23" s="177">
        <v>87</v>
      </c>
      <c r="B23" s="177" t="s">
        <v>0</v>
      </c>
      <c r="C23" s="217">
        <v>0.6</v>
      </c>
      <c r="D23" s="218">
        <f t="shared" si="3"/>
        <v>0.65975395538644721</v>
      </c>
      <c r="E23" s="32"/>
      <c r="F23" s="32"/>
      <c r="G23" s="217">
        <v>6.4180000000000001</v>
      </c>
      <c r="H23" s="218">
        <f t="shared" si="4"/>
        <v>1.1694710834317905E-2</v>
      </c>
      <c r="I23" s="32"/>
      <c r="J23" s="32"/>
      <c r="K23" s="216">
        <v>4.6580000000000004</v>
      </c>
      <c r="L23" s="218">
        <f t="shared" si="5"/>
        <v>3.960976631357576E-2</v>
      </c>
      <c r="M23" s="32"/>
      <c r="N23" s="32"/>
    </row>
    <row r="24" spans="1:14" x14ac:dyDescent="0.2">
      <c r="B24" s="3"/>
      <c r="C24" s="3"/>
      <c r="D24" s="69"/>
      <c r="E24" s="32"/>
      <c r="F24" s="32"/>
      <c r="G24" s="3"/>
      <c r="H24" s="215"/>
      <c r="I24" s="32"/>
      <c r="J24" s="32"/>
      <c r="K24" s="3"/>
      <c r="L24" s="32"/>
      <c r="M24" s="32"/>
      <c r="N24" s="32"/>
    </row>
    <row r="25" spans="1:14" x14ac:dyDescent="0.2">
      <c r="A25" s="37">
        <v>376</v>
      </c>
      <c r="B25" s="59" t="s">
        <v>49</v>
      </c>
      <c r="C25" s="219">
        <v>8.9870000000000001</v>
      </c>
      <c r="D25" s="199">
        <f t="shared" si="3"/>
        <v>1.9708039723528941E-3</v>
      </c>
      <c r="E25" s="32">
        <f>AVERAGE(D25:D27)</f>
        <v>1.225351572784563E-3</v>
      </c>
      <c r="F25" s="32">
        <f>STDEV(D25:D27)/SQRT(3)</f>
        <v>4.3326811038768738E-4</v>
      </c>
      <c r="G25" s="217">
        <v>15.023</v>
      </c>
      <c r="H25" s="218">
        <f t="shared" si="4"/>
        <v>3.0034912781793215E-5</v>
      </c>
      <c r="I25" s="32">
        <f>AVERAGE(H25:H27)</f>
        <v>1.7763457279437717E-5</v>
      </c>
      <c r="J25" s="32">
        <f>STDEV(H25:H27)/SQRT(3)</f>
        <v>7.7071640997154811E-6</v>
      </c>
      <c r="K25" s="216">
        <v>12.955</v>
      </c>
      <c r="L25" s="218">
        <f t="shared" si="5"/>
        <v>1.2593788809831048E-4</v>
      </c>
      <c r="M25" s="32">
        <f>AVERAGE(L25:L27)</f>
        <v>7.8430693257148498E-5</v>
      </c>
      <c r="N25" s="32">
        <f>STDEV(L25:L27)/SQRT(3)</f>
        <v>2.5987850335951006E-5</v>
      </c>
    </row>
    <row r="26" spans="1:14" x14ac:dyDescent="0.2">
      <c r="A26" s="37">
        <v>437</v>
      </c>
      <c r="B26" s="59" t="s">
        <v>49</v>
      </c>
      <c r="C26" s="219">
        <v>9.6609999999999996</v>
      </c>
      <c r="D26" s="199">
        <f t="shared" si="3"/>
        <v>1.2352339280800176E-3</v>
      </c>
      <c r="E26" s="32"/>
      <c r="F26" s="32"/>
      <c r="G26" s="217">
        <v>15.631</v>
      </c>
      <c r="H26" s="218">
        <f t="shared" si="4"/>
        <v>1.9706075291478521E-5</v>
      </c>
      <c r="I26" s="32"/>
      <c r="J26" s="32"/>
      <c r="K26" s="216">
        <v>13.743</v>
      </c>
      <c r="L26" s="218">
        <f t="shared" si="5"/>
        <v>7.2936474905809496E-5</v>
      </c>
      <c r="M26" s="32"/>
      <c r="N26" s="32"/>
    </row>
    <row r="27" spans="1:14" x14ac:dyDescent="0.2">
      <c r="A27" s="37">
        <v>264</v>
      </c>
      <c r="B27" s="59" t="s">
        <v>49</v>
      </c>
      <c r="C27" s="219">
        <v>11.055</v>
      </c>
      <c r="D27" s="199">
        <f t="shared" si="3"/>
        <v>4.700168179207773E-4</v>
      </c>
      <c r="E27" s="3"/>
      <c r="F27" s="3"/>
      <c r="G27" s="217">
        <v>18.103999999999999</v>
      </c>
      <c r="H27" s="218">
        <f t="shared" si="4"/>
        <v>3.5493837650414158E-6</v>
      </c>
      <c r="I27" s="32"/>
      <c r="J27" s="32"/>
      <c r="K27" s="216">
        <v>14.744999999999999</v>
      </c>
      <c r="L27" s="218">
        <f t="shared" si="5"/>
        <v>3.6417716767325554E-5</v>
      </c>
      <c r="M27" s="3"/>
      <c r="N27" s="3"/>
    </row>
    <row r="28" spans="1:14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B29" s="3"/>
      <c r="C29" s="3"/>
      <c r="D29" s="3"/>
      <c r="E29" s="3"/>
      <c r="F29" s="3"/>
      <c r="G29" s="185" t="s">
        <v>70</v>
      </c>
      <c r="H29" s="185" t="s">
        <v>71</v>
      </c>
      <c r="I29" s="185" t="s">
        <v>72</v>
      </c>
      <c r="J29" s="3"/>
      <c r="K29" s="3"/>
      <c r="L29" s="3"/>
      <c r="M29" s="3"/>
      <c r="N29" s="3"/>
    </row>
    <row r="30" spans="1:14" x14ac:dyDescent="0.2">
      <c r="B30" s="3"/>
      <c r="C30" s="3"/>
      <c r="D30" s="402" t="s">
        <v>258</v>
      </c>
      <c r="E30" s="402"/>
      <c r="F30" s="3" t="s">
        <v>0</v>
      </c>
      <c r="G30" s="32">
        <f>E21/E21</f>
        <v>1</v>
      </c>
      <c r="H30" s="32">
        <f>I21/I21</f>
        <v>1</v>
      </c>
      <c r="I30" s="32">
        <f>M21/M21</f>
        <v>1</v>
      </c>
      <c r="J30" s="3"/>
      <c r="K30" s="3"/>
      <c r="L30" s="3"/>
      <c r="M30" s="3"/>
      <c r="N30" s="3"/>
    </row>
    <row r="31" spans="1:14" x14ac:dyDescent="0.2">
      <c r="B31" s="3"/>
      <c r="C31" s="3"/>
      <c r="D31" s="402"/>
      <c r="E31" s="402"/>
      <c r="F31" s="3" t="s">
        <v>49</v>
      </c>
      <c r="G31" s="32">
        <f>E25/E21</f>
        <v>2.1330165453261182E-3</v>
      </c>
      <c r="H31" s="32">
        <f>I25/I21</f>
        <v>1.8147193479552402E-3</v>
      </c>
      <c r="I31" s="32">
        <f>M25/M21</f>
        <v>2.4452116425821976E-3</v>
      </c>
      <c r="J31" s="3"/>
      <c r="K31" s="3"/>
      <c r="L31" s="3"/>
      <c r="M31" s="3"/>
      <c r="N31" s="3"/>
    </row>
    <row r="32" spans="1:14" x14ac:dyDescent="0.2">
      <c r="B32" s="3"/>
      <c r="C32" s="3"/>
      <c r="D32" s="3"/>
      <c r="E32" s="3"/>
      <c r="F32" s="3"/>
      <c r="G32" s="32">
        <f>F21/E21</f>
        <v>9.2062725516183122E-2</v>
      </c>
      <c r="H32" s="32">
        <f>J21/I21</f>
        <v>0.12353701833490432</v>
      </c>
      <c r="I32" s="32">
        <f>N21/M21</f>
        <v>0.15539239863228851</v>
      </c>
      <c r="J32" s="3"/>
      <c r="K32" s="3"/>
      <c r="L32" s="3"/>
      <c r="M32" s="3"/>
      <c r="N32" s="3"/>
    </row>
    <row r="33" spans="1:14" x14ac:dyDescent="0.2">
      <c r="B33" s="3"/>
      <c r="C33" s="3"/>
      <c r="D33" s="3"/>
      <c r="E33" s="3"/>
      <c r="F33" s="3"/>
      <c r="G33" s="32">
        <f>F25/E21</f>
        <v>7.5420644045772487E-4</v>
      </c>
      <c r="H33" s="32">
        <f>J25/I21</f>
        <v>7.8736585956213343E-4</v>
      </c>
      <c r="I33" s="32">
        <f>N25/M21</f>
        <v>8.1021589339782152E-4</v>
      </c>
      <c r="J33" s="3"/>
      <c r="K33" s="3"/>
      <c r="L33" s="3"/>
      <c r="M33" s="3"/>
      <c r="N33" s="3"/>
    </row>
    <row r="34" spans="1:14" x14ac:dyDescent="0.2">
      <c r="B34" s="3"/>
      <c r="C34" s="3"/>
      <c r="D34" s="3"/>
      <c r="E34" s="3"/>
      <c r="F34" s="3"/>
      <c r="G34" s="69"/>
      <c r="H34" s="69"/>
      <c r="I34" s="69"/>
      <c r="J34" s="3"/>
      <c r="K34" s="3"/>
      <c r="L34" s="3"/>
      <c r="M34" s="3"/>
      <c r="N34" s="3"/>
    </row>
    <row r="35" spans="1:14" x14ac:dyDescent="0.2">
      <c r="B35" s="3"/>
      <c r="C35" s="3"/>
      <c r="D35" s="3"/>
      <c r="E35" s="3"/>
      <c r="F35" s="3"/>
      <c r="G35" s="69"/>
      <c r="H35" s="69"/>
      <c r="I35" s="69"/>
      <c r="J35" s="3"/>
      <c r="K35" s="3"/>
      <c r="L35" s="3"/>
      <c r="M35" s="3"/>
      <c r="N35" s="3"/>
    </row>
    <row r="36" spans="1:14" x14ac:dyDescent="0.2">
      <c r="B36" s="3"/>
      <c r="C36" s="185" t="s">
        <v>70</v>
      </c>
      <c r="D36" s="185"/>
      <c r="E36" s="185"/>
      <c r="F36" s="185"/>
      <c r="G36" s="185" t="s">
        <v>71</v>
      </c>
      <c r="H36" s="185"/>
      <c r="I36" s="185"/>
      <c r="J36" s="185"/>
      <c r="K36" s="185" t="s">
        <v>72</v>
      </c>
      <c r="L36" s="185"/>
      <c r="M36" s="3"/>
      <c r="N36" s="3"/>
    </row>
    <row r="37" spans="1:14" x14ac:dyDescent="0.2">
      <c r="A37" s="185" t="s">
        <v>257</v>
      </c>
      <c r="C37" s="185" t="s">
        <v>254</v>
      </c>
      <c r="D37" s="185" t="s">
        <v>122</v>
      </c>
      <c r="E37" s="323" t="s">
        <v>28</v>
      </c>
      <c r="F37" s="323" t="s">
        <v>31</v>
      </c>
      <c r="G37" s="185" t="s">
        <v>254</v>
      </c>
      <c r="H37" s="185" t="s">
        <v>122</v>
      </c>
      <c r="I37" s="323" t="s">
        <v>28</v>
      </c>
      <c r="J37" s="323" t="s">
        <v>31</v>
      </c>
      <c r="K37" s="185" t="s">
        <v>254</v>
      </c>
      <c r="L37" s="185" t="s">
        <v>122</v>
      </c>
      <c r="M37" s="323" t="s">
        <v>28</v>
      </c>
      <c r="N37" s="323" t="s">
        <v>31</v>
      </c>
    </row>
    <row r="38" spans="1:14" x14ac:dyDescent="0.2">
      <c r="A38" s="177">
        <v>67</v>
      </c>
      <c r="B38" s="177" t="s">
        <v>0</v>
      </c>
      <c r="C38" s="217">
        <v>1.1779999999999999</v>
      </c>
      <c r="D38" s="218">
        <f>2^-C38</f>
        <v>0.44196376553183564</v>
      </c>
      <c r="E38" s="32">
        <f>AVERAGE(D38:D40)</f>
        <v>0.56988049162909615</v>
      </c>
      <c r="F38" s="32">
        <f>STDEV(D38:D40)/SQRT(3)</f>
        <v>0.13233875304726661</v>
      </c>
      <c r="G38" s="217">
        <v>6.4720000000000004</v>
      </c>
      <c r="H38" s="218">
        <f>2^-G38</f>
        <v>1.1265069308283002E-2</v>
      </c>
      <c r="I38" s="32">
        <f>AVERAGE(H38:H40)</f>
        <v>1.1704142734948344E-2</v>
      </c>
      <c r="J38" s="32">
        <f>STDEV(H38:H40)/SQRT(3)</f>
        <v>3.3481026671967966E-4</v>
      </c>
      <c r="K38" s="216">
        <v>4.3599999999999994</v>
      </c>
      <c r="L38" s="218">
        <f>2^-K38</f>
        <v>4.8697786228781272E-2</v>
      </c>
      <c r="M38" s="32">
        <f>AVERAGE(L38:L40)</f>
        <v>4.1845407860652856E-2</v>
      </c>
      <c r="N38" s="32">
        <f>STDEV(L38:L40)/SQRT(3)</f>
        <v>4.2611189699674054E-3</v>
      </c>
    </row>
    <row r="39" spans="1:14" x14ac:dyDescent="0.2">
      <c r="A39" s="177">
        <v>70</v>
      </c>
      <c r="B39" s="177" t="s">
        <v>0</v>
      </c>
      <c r="C39" s="217">
        <v>0.26100000000000001</v>
      </c>
      <c r="D39" s="218">
        <f t="shared" ref="D39:D44" si="6">2^-C39</f>
        <v>0.83450928115540901</v>
      </c>
      <c r="E39" s="32"/>
      <c r="F39" s="32"/>
      <c r="G39" s="217">
        <v>6.3380000000000001</v>
      </c>
      <c r="H39" s="218">
        <f t="shared" ref="H39:H43" si="7">2^-G39</f>
        <v>1.2361520331022651E-2</v>
      </c>
      <c r="I39" s="158"/>
      <c r="J39" s="158"/>
      <c r="K39" s="216">
        <v>4.5459999999999994</v>
      </c>
      <c r="L39" s="218">
        <f t="shared" ref="L39:L44" si="8">2^-K39</f>
        <v>4.2807280623923943E-2</v>
      </c>
      <c r="M39" s="158"/>
      <c r="N39" s="158"/>
    </row>
    <row r="40" spans="1:14" x14ac:dyDescent="0.2">
      <c r="A40" s="177">
        <v>87</v>
      </c>
      <c r="B40" s="177" t="s">
        <v>0</v>
      </c>
      <c r="C40" s="217">
        <v>1.2070000000000001</v>
      </c>
      <c r="D40" s="218">
        <f t="shared" si="6"/>
        <v>0.43316842820004364</v>
      </c>
      <c r="E40" s="32"/>
      <c r="F40" s="32"/>
      <c r="G40" s="217">
        <v>6.444</v>
      </c>
      <c r="H40" s="218">
        <f t="shared" si="7"/>
        <v>1.1485838565539379E-2</v>
      </c>
      <c r="I40" s="158"/>
      <c r="J40" s="158"/>
      <c r="K40" s="216">
        <v>4.8769999999999989</v>
      </c>
      <c r="L40" s="218">
        <f t="shared" si="8"/>
        <v>3.4031156729253359E-2</v>
      </c>
      <c r="M40" s="158"/>
      <c r="N40" s="158"/>
    </row>
    <row r="41" spans="1:14" x14ac:dyDescent="0.2">
      <c r="B41" s="3"/>
      <c r="C41" s="3"/>
      <c r="D41" s="3"/>
      <c r="E41" s="32"/>
      <c r="F41" s="32"/>
      <c r="G41" s="3"/>
      <c r="H41" s="3"/>
      <c r="I41" s="158"/>
      <c r="J41" s="158"/>
      <c r="L41" s="3"/>
      <c r="M41" s="32"/>
      <c r="N41" s="32"/>
    </row>
    <row r="42" spans="1:14" x14ac:dyDescent="0.2">
      <c r="A42" s="37">
        <v>376</v>
      </c>
      <c r="B42" s="59" t="s">
        <v>49</v>
      </c>
      <c r="C42" s="217">
        <v>7.0620000000000003</v>
      </c>
      <c r="D42" s="218">
        <f t="shared" si="6"/>
        <v>7.4838688923648151E-3</v>
      </c>
      <c r="E42" s="32">
        <f>AVERAGE(D42:D44)</f>
        <v>2.7328356546399736E-3</v>
      </c>
      <c r="F42" s="32">
        <f>STDEV(D42:D44)/SQRT(3)</f>
        <v>2.3755228306943273E-3</v>
      </c>
      <c r="G42" s="216">
        <v>12.22</v>
      </c>
      <c r="H42" s="218">
        <f t="shared" si="7"/>
        <v>2.0961070225531103E-4</v>
      </c>
      <c r="I42" s="32">
        <f>AVERAGE(H42:H44)</f>
        <v>7.493538785857402E-5</v>
      </c>
      <c r="J42" s="32">
        <f>STDEV(H42:H44)/SQRT(3)</f>
        <v>6.7480381697399027E-5</v>
      </c>
      <c r="K42" s="216">
        <v>10.744</v>
      </c>
      <c r="L42" s="218">
        <f t="shared" si="8"/>
        <v>5.830874936887646E-4</v>
      </c>
      <c r="M42" s="32">
        <f>AVERAGE(L42:L44)</f>
        <v>2.5002313814499359E-4</v>
      </c>
      <c r="N42" s="32">
        <f>STDEV(L42:L44)/SQRT(3)</f>
        <v>1.6781718251546911E-4</v>
      </c>
    </row>
    <row r="43" spans="1:14" x14ac:dyDescent="0.2">
      <c r="A43" s="37">
        <v>437</v>
      </c>
      <c r="B43" s="59" t="s">
        <v>49</v>
      </c>
      <c r="C43" s="217">
        <v>11.413</v>
      </c>
      <c r="D43" s="218">
        <f t="shared" si="6"/>
        <v>3.6672849778831299E-4</v>
      </c>
      <c r="E43" s="3"/>
      <c r="F43" s="3"/>
      <c r="G43" s="216">
        <v>16.006</v>
      </c>
      <c r="H43" s="218">
        <f t="shared" si="7"/>
        <v>1.519546132041105E-5</v>
      </c>
      <c r="I43" s="3"/>
      <c r="J43" s="3"/>
      <c r="K43" s="216">
        <v>14.358999999999998</v>
      </c>
      <c r="L43" s="218">
        <f t="shared" si="8"/>
        <v>4.7589406897663825E-5</v>
      </c>
      <c r="M43" s="32"/>
      <c r="N43" s="32"/>
    </row>
    <row r="44" spans="1:14" x14ac:dyDescent="0.2">
      <c r="A44" s="37">
        <v>264</v>
      </c>
      <c r="B44" s="59" t="s">
        <v>49</v>
      </c>
      <c r="C44" s="217">
        <v>11.489000000000001</v>
      </c>
      <c r="D44" s="218">
        <f t="shared" si="6"/>
        <v>3.479095737667929E-4</v>
      </c>
      <c r="E44" s="3"/>
      <c r="F44" s="3"/>
      <c r="G44" s="220" t="s">
        <v>255</v>
      </c>
      <c r="H44" s="218">
        <v>0</v>
      </c>
      <c r="I44" s="3"/>
      <c r="J44" s="3"/>
      <c r="K44" s="216">
        <v>13.031999999999996</v>
      </c>
      <c r="L44" s="218">
        <f t="shared" si="8"/>
        <v>1.1939251384855241E-4</v>
      </c>
      <c r="M44" s="3"/>
      <c r="N44" s="3"/>
    </row>
    <row r="45" spans="1:14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">
      <c r="B46" s="3"/>
      <c r="C46" s="3"/>
      <c r="D46" s="3"/>
      <c r="E46" s="3"/>
      <c r="F46" s="3"/>
      <c r="G46" s="3" t="s">
        <v>70</v>
      </c>
      <c r="H46" s="3" t="s">
        <v>71</v>
      </c>
      <c r="I46" s="3" t="s">
        <v>72</v>
      </c>
      <c r="J46" s="3"/>
      <c r="K46" s="3"/>
      <c r="L46" s="3"/>
      <c r="M46" s="3"/>
      <c r="N46" s="3"/>
    </row>
    <row r="47" spans="1:14" x14ac:dyDescent="0.2">
      <c r="B47" s="3"/>
      <c r="C47" s="3"/>
      <c r="D47" s="402" t="s">
        <v>258</v>
      </c>
      <c r="E47" s="402"/>
      <c r="F47" s="3" t="s">
        <v>256</v>
      </c>
      <c r="G47" s="32">
        <f>E38/E38</f>
        <v>1</v>
      </c>
      <c r="H47" s="32">
        <f>I38/I38</f>
        <v>1</v>
      </c>
      <c r="I47" s="32">
        <f>M38/M38</f>
        <v>1</v>
      </c>
      <c r="J47" s="3"/>
      <c r="K47" s="3"/>
      <c r="L47" s="3"/>
      <c r="M47" s="3"/>
      <c r="N47" s="3"/>
    </row>
    <row r="48" spans="1:14" x14ac:dyDescent="0.2">
      <c r="B48" s="3"/>
      <c r="C48" s="3"/>
      <c r="D48" s="402"/>
      <c r="E48" s="402"/>
      <c r="F48" s="321" t="s">
        <v>49</v>
      </c>
      <c r="G48" s="32">
        <f>E42/E38</f>
        <v>4.7954539500513838E-3</v>
      </c>
      <c r="H48" s="32">
        <f>I42/I38</f>
        <v>6.4024670200593502E-3</v>
      </c>
      <c r="I48" s="32">
        <f>M42/M38</f>
        <v>5.9749241536271366E-3</v>
      </c>
      <c r="J48" s="3"/>
      <c r="K48" s="3"/>
      <c r="L48" s="3"/>
      <c r="M48" s="3"/>
      <c r="N48" s="3"/>
    </row>
    <row r="49" spans="2:14" x14ac:dyDescent="0.2">
      <c r="B49" s="3"/>
      <c r="C49" s="3"/>
      <c r="D49" s="3"/>
      <c r="E49" s="3"/>
      <c r="F49" s="3"/>
      <c r="G49" s="32">
        <f>F38/E38</f>
        <v>0.23222193949639292</v>
      </c>
      <c r="H49" s="32">
        <f>J38/I38</f>
        <v>2.8606133255701219E-2</v>
      </c>
      <c r="I49" s="32">
        <f>N38/M38</f>
        <v>0.10183002598892402</v>
      </c>
      <c r="J49" s="3"/>
      <c r="K49" s="3"/>
      <c r="L49" s="3"/>
      <c r="M49" s="3"/>
      <c r="N49" s="3"/>
    </row>
    <row r="50" spans="2:14" x14ac:dyDescent="0.2">
      <c r="B50" s="3"/>
      <c r="C50" s="3"/>
      <c r="D50" s="3"/>
      <c r="E50" s="3"/>
      <c r="F50" s="3"/>
      <c r="G50" s="32">
        <f>F42/E38</f>
        <v>4.1684578882556734E-3</v>
      </c>
      <c r="H50" s="32">
        <f>J42/I38</f>
        <v>5.7655125390690867E-3</v>
      </c>
      <c r="I50" s="32">
        <f>N42/M38</f>
        <v>4.0104085751609371E-3</v>
      </c>
      <c r="J50" s="3"/>
      <c r="K50" s="3"/>
      <c r="L50" s="3"/>
      <c r="M50" s="3"/>
      <c r="N50" s="3"/>
    </row>
  </sheetData>
  <mergeCells count="4">
    <mergeCell ref="D30:E31"/>
    <mergeCell ref="D47:E48"/>
    <mergeCell ref="D13:E14"/>
    <mergeCell ref="A1:K1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30"/>
  <sheetViews>
    <sheetView workbookViewId="0">
      <selection activeCell="E10" sqref="E10"/>
    </sheetView>
  </sheetViews>
  <sheetFormatPr baseColWidth="10" defaultRowHeight="15" x14ac:dyDescent="0.2"/>
  <cols>
    <col min="3" max="3" width="13.6640625" customWidth="1"/>
    <col min="4" max="4" width="12.6640625" customWidth="1"/>
    <col min="5" max="5" width="13.6640625" customWidth="1"/>
  </cols>
  <sheetData>
    <row r="1" spans="1:10" ht="17" x14ac:dyDescent="0.2">
      <c r="A1" s="337" t="s">
        <v>261</v>
      </c>
      <c r="B1" s="337"/>
      <c r="C1" s="337"/>
      <c r="D1" s="337"/>
      <c r="E1" s="337"/>
      <c r="F1" s="337"/>
      <c r="G1" s="337"/>
      <c r="H1" s="337"/>
      <c r="I1" s="337"/>
      <c r="J1" s="337"/>
    </row>
    <row r="2" spans="1:10" s="185" customFormat="1" x14ac:dyDescent="0.2">
      <c r="A2" s="185" t="s">
        <v>1</v>
      </c>
      <c r="B2" s="185" t="s">
        <v>2</v>
      </c>
      <c r="C2" s="185" t="s">
        <v>3</v>
      </c>
      <c r="D2" s="185" t="s">
        <v>4</v>
      </c>
      <c r="E2" s="185" t="s">
        <v>260</v>
      </c>
      <c r="F2" s="313" t="s">
        <v>28</v>
      </c>
      <c r="G2" s="313" t="s">
        <v>31</v>
      </c>
      <c r="H2" s="313" t="s">
        <v>29</v>
      </c>
    </row>
    <row r="3" spans="1:10" x14ac:dyDescent="0.2">
      <c r="A3" s="177">
        <v>408</v>
      </c>
      <c r="B3" s="177" t="s">
        <v>34</v>
      </c>
      <c r="C3" s="177" t="s">
        <v>0</v>
      </c>
      <c r="D3" s="28">
        <v>42561</v>
      </c>
      <c r="E3" s="122">
        <v>14.234973297730306</v>
      </c>
      <c r="F3" s="31">
        <f>AVERAGE(E3:E12)</f>
        <v>4.3605420560747676</v>
      </c>
      <c r="G3" s="31">
        <f>STDEV(E3:E12)/SQRT(H3)</f>
        <v>1.58075043363387</v>
      </c>
      <c r="H3" s="312">
        <f>COUNTA(E3:E12)</f>
        <v>10</v>
      </c>
    </row>
    <row r="4" spans="1:10" x14ac:dyDescent="0.2">
      <c r="A4" s="177">
        <v>423</v>
      </c>
      <c r="B4" s="177" t="s">
        <v>34</v>
      </c>
      <c r="C4" s="177" t="s">
        <v>0</v>
      </c>
      <c r="D4" s="28">
        <v>42567</v>
      </c>
      <c r="E4" s="122">
        <v>4.8927202937249668</v>
      </c>
      <c r="F4" s="121"/>
      <c r="H4" s="312"/>
    </row>
    <row r="5" spans="1:10" x14ac:dyDescent="0.2">
      <c r="A5" s="177">
        <v>436</v>
      </c>
      <c r="B5" s="177" t="s">
        <v>34</v>
      </c>
      <c r="C5" s="177" t="s">
        <v>0</v>
      </c>
      <c r="D5" s="28">
        <v>42602</v>
      </c>
      <c r="E5" s="122">
        <v>2.2318291054739654</v>
      </c>
      <c r="F5" s="121"/>
      <c r="H5" s="312"/>
    </row>
    <row r="6" spans="1:10" x14ac:dyDescent="0.2">
      <c r="A6" s="177">
        <v>441</v>
      </c>
      <c r="B6" s="177" t="s">
        <v>34</v>
      </c>
      <c r="C6" s="177" t="s">
        <v>0</v>
      </c>
      <c r="D6" s="28">
        <v>42602</v>
      </c>
      <c r="E6" s="122">
        <v>1.5820560747663552</v>
      </c>
      <c r="F6" s="121"/>
      <c r="H6" s="312"/>
    </row>
    <row r="7" spans="1:10" x14ac:dyDescent="0.2">
      <c r="A7" s="177">
        <v>443</v>
      </c>
      <c r="B7" s="177" t="s">
        <v>34</v>
      </c>
      <c r="C7" s="177" t="s">
        <v>0</v>
      </c>
      <c r="D7" s="28">
        <v>42606</v>
      </c>
      <c r="E7" s="122">
        <v>0.61445927903871822</v>
      </c>
      <c r="F7" s="121"/>
      <c r="H7" s="312"/>
    </row>
    <row r="8" spans="1:10" x14ac:dyDescent="0.2">
      <c r="A8" s="177">
        <v>446</v>
      </c>
      <c r="B8" s="177" t="s">
        <v>34</v>
      </c>
      <c r="C8" s="177" t="s">
        <v>0</v>
      </c>
      <c r="D8" s="28">
        <v>42606</v>
      </c>
      <c r="E8" s="122">
        <v>11.990784379172231</v>
      </c>
      <c r="F8" s="121"/>
      <c r="H8" s="312"/>
    </row>
    <row r="9" spans="1:10" x14ac:dyDescent="0.2">
      <c r="A9" s="177">
        <v>449</v>
      </c>
      <c r="B9" s="177" t="s">
        <v>34</v>
      </c>
      <c r="C9" s="177" t="s">
        <v>0</v>
      </c>
      <c r="D9" s="28">
        <v>42606</v>
      </c>
      <c r="E9" s="122">
        <v>1.3419225634178906</v>
      </c>
      <c r="F9" s="121"/>
      <c r="H9" s="312"/>
    </row>
    <row r="10" spans="1:10" x14ac:dyDescent="0.2">
      <c r="A10" s="177">
        <v>450</v>
      </c>
      <c r="B10" s="177" t="s">
        <v>34</v>
      </c>
      <c r="C10" s="177" t="s">
        <v>0</v>
      </c>
      <c r="D10" s="28">
        <v>42606</v>
      </c>
      <c r="E10" s="122">
        <v>5.8815053404539386</v>
      </c>
      <c r="F10" s="121"/>
      <c r="H10" s="312"/>
    </row>
    <row r="11" spans="1:10" x14ac:dyDescent="0.2">
      <c r="A11" s="177">
        <v>454</v>
      </c>
      <c r="B11" s="177" t="s">
        <v>34</v>
      </c>
      <c r="C11" s="177" t="s">
        <v>0</v>
      </c>
      <c r="D11" s="28">
        <v>42614</v>
      </c>
      <c r="E11" s="122">
        <v>0.22071094793057411</v>
      </c>
      <c r="F11" s="121"/>
      <c r="H11" s="312"/>
    </row>
    <row r="12" spans="1:10" x14ac:dyDescent="0.2">
      <c r="A12" s="177">
        <v>455</v>
      </c>
      <c r="B12" s="177" t="s">
        <v>34</v>
      </c>
      <c r="C12" s="177" t="s">
        <v>0</v>
      </c>
      <c r="D12" s="28">
        <v>42614</v>
      </c>
      <c r="E12" s="122">
        <v>0.61445927903871822</v>
      </c>
      <c r="F12" s="121"/>
      <c r="H12" s="312"/>
    </row>
    <row r="13" spans="1:10" x14ac:dyDescent="0.2">
      <c r="F13" s="121"/>
      <c r="H13" s="312"/>
    </row>
    <row r="14" spans="1:10" ht="17" x14ac:dyDescent="0.2">
      <c r="A14" s="177">
        <v>395</v>
      </c>
      <c r="B14" s="177" t="s">
        <v>34</v>
      </c>
      <c r="C14" s="118" t="s">
        <v>38</v>
      </c>
      <c r="D14" s="28">
        <v>42575</v>
      </c>
      <c r="E14" s="122">
        <v>0.43259345794392523</v>
      </c>
      <c r="F14" s="31">
        <f>AVERAGE(E14:E23)</f>
        <v>0.49576583592938739</v>
      </c>
      <c r="G14" s="31">
        <f>STDEV(E14:E21)/SQRT(H14)</f>
        <v>0.14920209334439172</v>
      </c>
      <c r="H14" s="312">
        <f>COUNTA(E14:E21)</f>
        <v>8</v>
      </c>
    </row>
    <row r="15" spans="1:10" ht="17" x14ac:dyDescent="0.2">
      <c r="A15" s="177">
        <v>407</v>
      </c>
      <c r="B15" s="177" t="s">
        <v>34</v>
      </c>
      <c r="C15" s="118" t="s">
        <v>38</v>
      </c>
      <c r="D15" s="28">
        <v>42561</v>
      </c>
      <c r="E15" s="122">
        <v>0.26485313751668893</v>
      </c>
      <c r="F15" s="121"/>
      <c r="H15" s="312"/>
    </row>
    <row r="16" spans="1:10" ht="17" x14ac:dyDescent="0.2">
      <c r="A16" s="177">
        <v>419</v>
      </c>
      <c r="B16" s="177" t="s">
        <v>34</v>
      </c>
      <c r="C16" s="118" t="s">
        <v>38</v>
      </c>
      <c r="D16" s="28">
        <v>42567</v>
      </c>
      <c r="E16" s="122">
        <v>0.17303738317757009</v>
      </c>
      <c r="F16" s="121"/>
      <c r="H16" s="312"/>
    </row>
    <row r="17" spans="1:8" ht="17" x14ac:dyDescent="0.2">
      <c r="A17" s="177">
        <v>427</v>
      </c>
      <c r="B17" s="177" t="s">
        <v>34</v>
      </c>
      <c r="C17" s="118" t="s">
        <v>38</v>
      </c>
      <c r="D17" s="28">
        <v>42567</v>
      </c>
      <c r="E17" s="122">
        <v>1.348985313751669</v>
      </c>
      <c r="F17" s="121"/>
      <c r="H17" s="312"/>
    </row>
    <row r="18" spans="1:8" ht="17" x14ac:dyDescent="0.2">
      <c r="A18" s="177">
        <v>437</v>
      </c>
      <c r="B18" s="177" t="s">
        <v>34</v>
      </c>
      <c r="C18" s="118" t="s">
        <v>38</v>
      </c>
      <c r="D18" s="28">
        <v>42602</v>
      </c>
      <c r="E18" s="122">
        <v>0.22953938584779707</v>
      </c>
      <c r="F18" s="121"/>
      <c r="H18" s="312"/>
    </row>
    <row r="19" spans="1:8" ht="17" x14ac:dyDescent="0.2">
      <c r="A19" s="177">
        <v>444</v>
      </c>
      <c r="B19" s="177" t="s">
        <v>34</v>
      </c>
      <c r="C19" s="118" t="s">
        <v>38</v>
      </c>
      <c r="D19" s="28">
        <v>42606</v>
      </c>
      <c r="E19" s="122">
        <v>0.13595794392523364</v>
      </c>
      <c r="F19" s="121"/>
      <c r="H19" s="312"/>
    </row>
    <row r="20" spans="1:8" ht="17" x14ac:dyDescent="0.2">
      <c r="A20" s="177">
        <v>448</v>
      </c>
      <c r="B20" s="177" t="s">
        <v>34</v>
      </c>
      <c r="C20" s="118" t="s">
        <v>38</v>
      </c>
      <c r="D20" s="28">
        <v>42606</v>
      </c>
      <c r="E20" s="122">
        <v>0.67096128170894531</v>
      </c>
      <c r="F20" s="121"/>
      <c r="H20" s="312"/>
    </row>
    <row r="21" spans="1:8" ht="17" x14ac:dyDescent="0.2">
      <c r="A21" s="177">
        <v>453</v>
      </c>
      <c r="B21" s="177" t="s">
        <v>34</v>
      </c>
      <c r="C21" s="118" t="s">
        <v>38</v>
      </c>
      <c r="D21" s="28">
        <v>42614</v>
      </c>
      <c r="E21" s="122">
        <v>0.85459279038718283</v>
      </c>
      <c r="F21" s="121"/>
      <c r="H21" s="312"/>
    </row>
    <row r="22" spans="1:8" x14ac:dyDescent="0.2">
      <c r="B22" s="3"/>
      <c r="D22" s="3"/>
      <c r="F22" s="121"/>
      <c r="H22" s="312"/>
    </row>
    <row r="23" spans="1:8" ht="17" x14ac:dyDescent="0.2">
      <c r="A23" s="177">
        <v>22</v>
      </c>
      <c r="B23" s="177" t="s">
        <v>36</v>
      </c>
      <c r="C23" s="8" t="s">
        <v>42</v>
      </c>
      <c r="D23" s="28">
        <v>42547</v>
      </c>
      <c r="E23" s="122">
        <v>0.35137182910547399</v>
      </c>
      <c r="F23" s="31">
        <f>AVERAGE(E23:E30)</f>
        <v>1.2044196428571428</v>
      </c>
      <c r="G23" s="31">
        <f>STDEV(E23:E30)/SQRT(H23)</f>
        <v>0.5227392181554511</v>
      </c>
      <c r="H23" s="312">
        <f>COUNTA(E23:E30)</f>
        <v>8</v>
      </c>
    </row>
    <row r="24" spans="1:8" ht="17" x14ac:dyDescent="0.2">
      <c r="A24" s="177">
        <v>36</v>
      </c>
      <c r="B24" s="177" t="s">
        <v>36</v>
      </c>
      <c r="C24" s="8" t="s">
        <v>42</v>
      </c>
      <c r="D24" s="28">
        <v>42561</v>
      </c>
      <c r="E24" s="122">
        <v>1.73390520694259</v>
      </c>
      <c r="F24" s="121"/>
      <c r="H24" s="312"/>
    </row>
    <row r="25" spans="1:8" ht="17" x14ac:dyDescent="0.2">
      <c r="A25" s="177">
        <v>40</v>
      </c>
      <c r="B25" s="177" t="s">
        <v>36</v>
      </c>
      <c r="C25" s="8" t="s">
        <v>42</v>
      </c>
      <c r="D25" s="28">
        <v>42623</v>
      </c>
      <c r="E25" s="122">
        <v>0.83517022696929244</v>
      </c>
      <c r="H25" s="312"/>
    </row>
    <row r="26" spans="1:8" ht="17" x14ac:dyDescent="0.2">
      <c r="A26" s="177">
        <v>41</v>
      </c>
      <c r="B26" s="177" t="s">
        <v>36</v>
      </c>
      <c r="C26" s="8" t="s">
        <v>42</v>
      </c>
      <c r="D26" s="28">
        <v>42623</v>
      </c>
      <c r="E26" s="122">
        <v>0.22071094793057411</v>
      </c>
    </row>
    <row r="27" spans="1:8" ht="17" x14ac:dyDescent="0.2">
      <c r="A27" s="177">
        <v>42</v>
      </c>
      <c r="B27" s="177" t="s">
        <v>36</v>
      </c>
      <c r="C27" s="8" t="s">
        <v>42</v>
      </c>
      <c r="D27" s="28">
        <v>42623</v>
      </c>
      <c r="E27" s="122">
        <v>1.4160814419225636</v>
      </c>
    </row>
    <row r="28" spans="1:8" ht="17" x14ac:dyDescent="0.2">
      <c r="A28" s="177">
        <v>43</v>
      </c>
      <c r="B28" s="177" t="s">
        <v>36</v>
      </c>
      <c r="C28" s="8" t="s">
        <v>42</v>
      </c>
      <c r="D28" s="28">
        <v>42623</v>
      </c>
      <c r="E28" s="122">
        <v>0.26308744993324429</v>
      </c>
    </row>
    <row r="29" spans="1:8" ht="17" x14ac:dyDescent="0.2">
      <c r="A29" s="177">
        <v>44</v>
      </c>
      <c r="B29" s="177" t="s">
        <v>36</v>
      </c>
      <c r="C29" s="8" t="s">
        <v>42</v>
      </c>
      <c r="D29" s="28">
        <v>42623</v>
      </c>
      <c r="E29" s="122">
        <v>0.24366488651535384</v>
      </c>
    </row>
    <row r="30" spans="1:8" ht="17" x14ac:dyDescent="0.2">
      <c r="A30" s="177">
        <v>45</v>
      </c>
      <c r="B30" s="177" t="s">
        <v>36</v>
      </c>
      <c r="C30" s="8" t="s">
        <v>42</v>
      </c>
      <c r="D30" s="28">
        <v>42623</v>
      </c>
      <c r="E30" s="122">
        <v>4.5713651535380508</v>
      </c>
    </row>
  </sheetData>
  <mergeCells count="1">
    <mergeCell ref="A1:J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I60"/>
  <sheetViews>
    <sheetView workbookViewId="0">
      <selection activeCell="E59" sqref="E59"/>
    </sheetView>
  </sheetViews>
  <sheetFormatPr baseColWidth="10" defaultRowHeight="15" x14ac:dyDescent="0.2"/>
  <cols>
    <col min="2" max="6" width="14.5" customWidth="1"/>
    <col min="7" max="7" width="12.6640625" customWidth="1"/>
    <col min="11" max="11" width="13" customWidth="1"/>
  </cols>
  <sheetData>
    <row r="1" spans="1:35" ht="17" x14ac:dyDescent="0.2">
      <c r="A1" s="337" t="s">
        <v>277</v>
      </c>
      <c r="B1" s="337"/>
      <c r="C1" s="337"/>
      <c r="D1" s="337"/>
      <c r="E1" s="337"/>
      <c r="F1" s="337"/>
      <c r="G1" s="337"/>
      <c r="H1" s="337"/>
      <c r="I1" s="337"/>
      <c r="J1" s="74"/>
      <c r="K1" s="74"/>
      <c r="L1" s="74"/>
      <c r="M1" s="74"/>
      <c r="N1" s="74"/>
      <c r="O1" s="74"/>
      <c r="P1" s="74"/>
    </row>
    <row r="2" spans="1:35" s="228" customFormat="1" x14ac:dyDescent="0.2">
      <c r="B2" s="195"/>
      <c r="C2" s="195"/>
      <c r="D2" s="195"/>
      <c r="E2" s="195"/>
      <c r="F2" s="195"/>
      <c r="G2" s="195" t="s">
        <v>274</v>
      </c>
      <c r="H2" s="195"/>
      <c r="I2" s="195"/>
      <c r="J2" s="195"/>
      <c r="K2" s="195" t="s">
        <v>262</v>
      </c>
      <c r="L2" s="195"/>
      <c r="M2" s="195"/>
      <c r="N2" s="195"/>
      <c r="O2" s="195" t="s">
        <v>263</v>
      </c>
      <c r="P2" s="195"/>
      <c r="Q2" s="195"/>
      <c r="R2" s="195"/>
      <c r="S2" s="195" t="s">
        <v>272</v>
      </c>
      <c r="T2" s="195"/>
      <c r="U2" s="195"/>
      <c r="V2" s="195"/>
      <c r="W2" s="195" t="s">
        <v>273</v>
      </c>
      <c r="X2" s="195"/>
      <c r="Y2" s="226"/>
      <c r="Z2" s="226"/>
      <c r="AA2" s="195" t="s">
        <v>266</v>
      </c>
      <c r="AB2" s="227"/>
      <c r="AC2" s="226"/>
      <c r="AD2" s="226"/>
      <c r="AI2" s="226"/>
    </row>
    <row r="3" spans="1:35" s="228" customFormat="1" ht="16" thickBot="1" x14ac:dyDescent="0.25">
      <c r="A3" s="311" t="s">
        <v>1</v>
      </c>
      <c r="B3" s="311" t="s">
        <v>3</v>
      </c>
      <c r="C3" s="311" t="s">
        <v>2</v>
      </c>
      <c r="D3" s="311" t="s">
        <v>4</v>
      </c>
      <c r="E3" s="311" t="s">
        <v>41</v>
      </c>
      <c r="F3" s="311" t="s">
        <v>33</v>
      </c>
      <c r="G3" s="232" t="s">
        <v>278</v>
      </c>
      <c r="H3" s="231" t="s">
        <v>122</v>
      </c>
      <c r="I3" s="195"/>
      <c r="J3" s="195"/>
      <c r="K3" s="232" t="s">
        <v>278</v>
      </c>
      <c r="L3" s="231" t="s">
        <v>122</v>
      </c>
      <c r="M3" s="195"/>
      <c r="N3" s="195"/>
      <c r="O3" s="232" t="s">
        <v>278</v>
      </c>
      <c r="P3" s="231" t="s">
        <v>122</v>
      </c>
      <c r="Q3" s="195"/>
      <c r="R3" s="195"/>
      <c r="S3" s="232" t="s">
        <v>278</v>
      </c>
      <c r="T3" s="231" t="s">
        <v>122</v>
      </c>
      <c r="U3" s="195"/>
      <c r="V3" s="195"/>
      <c r="W3" s="232" t="s">
        <v>278</v>
      </c>
      <c r="X3" s="231" t="s">
        <v>122</v>
      </c>
      <c r="Y3" s="226"/>
      <c r="Z3" s="226"/>
      <c r="AA3" s="232" t="s">
        <v>278</v>
      </c>
      <c r="AB3" s="231" t="s">
        <v>122</v>
      </c>
      <c r="AC3" s="226"/>
      <c r="AD3" s="226"/>
      <c r="AI3" s="226"/>
    </row>
    <row r="4" spans="1:35" x14ac:dyDescent="0.2">
      <c r="A4" s="190">
        <v>199</v>
      </c>
      <c r="B4" s="190" t="s">
        <v>0</v>
      </c>
      <c r="C4" s="190" t="s">
        <v>32</v>
      </c>
      <c r="D4" s="30">
        <v>41704</v>
      </c>
      <c r="E4" s="30">
        <v>41927</v>
      </c>
      <c r="F4" s="237">
        <f>(E4-D4)/7</f>
        <v>31.857142857142858</v>
      </c>
      <c r="G4" s="190">
        <v>2.679000000000002</v>
      </c>
      <c r="H4" s="123">
        <f>2^-G4</f>
        <v>0.15614951570667188</v>
      </c>
      <c r="I4" s="32">
        <f>AVERAGE(H4:H8)</f>
        <v>0.15250796668889746</v>
      </c>
      <c r="J4" s="32">
        <f>STDEV(H4:H8)/SQRT(5)</f>
        <v>6.1953249874946532E-3</v>
      </c>
      <c r="K4" s="190">
        <v>9.0360000000000014</v>
      </c>
      <c r="L4" s="123">
        <f>2^-K4</f>
        <v>1.9049911357961742E-3</v>
      </c>
      <c r="M4" s="32">
        <f>AVERAGE(L4:L8)</f>
        <v>1.2287821609211439E-2</v>
      </c>
      <c r="N4" s="32">
        <f>STDEV(L4:L8)/SQRT(5)</f>
        <v>2.8604517694026162E-3</v>
      </c>
      <c r="O4" s="190">
        <v>-1.3930000000000007</v>
      </c>
      <c r="P4" s="123">
        <f>2^-O4</f>
        <v>2.6262422508483052</v>
      </c>
      <c r="Q4" s="32">
        <f>AVERAGE(P4:P8)</f>
        <v>2.8546091983078576</v>
      </c>
      <c r="R4" s="32">
        <f>STDEV(P4:P8)/SQRT(5)</f>
        <v>0.35439826477390063</v>
      </c>
      <c r="S4" s="190">
        <v>-1.9469999999999992</v>
      </c>
      <c r="T4" s="123">
        <f>2^-S4</f>
        <v>3.8557192309625701</v>
      </c>
      <c r="U4" s="32">
        <f>AVERAGE(T4:T8)</f>
        <v>3.5374816526142432</v>
      </c>
      <c r="V4" s="32">
        <f>STDEV(T4:T8)/SQRT(5)</f>
        <v>0.40336472351030861</v>
      </c>
      <c r="W4" s="190">
        <v>3.222999999999999</v>
      </c>
      <c r="X4" s="123">
        <f>2^-W4</f>
        <v>0.10709774434607132</v>
      </c>
      <c r="Y4" s="32">
        <f>AVERAGE(X4:X8)</f>
        <v>0.11014738124851406</v>
      </c>
      <c r="Z4" s="32">
        <f>STDEV(X4:X8)/SQRT(5)</f>
        <v>1.0012231301627482E-2</v>
      </c>
      <c r="AA4" s="190">
        <v>1.6269999999999989</v>
      </c>
      <c r="AB4" s="123">
        <f>2^-AA4</f>
        <v>0.32376074971360652</v>
      </c>
      <c r="AC4" s="32">
        <f>AVERAGE(AB4:AB8)</f>
        <v>0.34605098532499257</v>
      </c>
      <c r="AD4" s="32">
        <f>STDEV(AB4:AB8)/SQRT(5)</f>
        <v>5.7170109671308852E-2</v>
      </c>
    </row>
    <row r="5" spans="1:35" x14ac:dyDescent="0.2">
      <c r="A5" s="191">
        <v>301</v>
      </c>
      <c r="B5" s="191" t="s">
        <v>0</v>
      </c>
      <c r="C5" s="190" t="s">
        <v>32</v>
      </c>
      <c r="D5" s="28">
        <v>41671</v>
      </c>
      <c r="E5" s="28">
        <v>41927</v>
      </c>
      <c r="F5" s="237">
        <f t="shared" ref="F5:F8" si="0">(E5-D5)/7</f>
        <v>36.571428571428569</v>
      </c>
      <c r="G5" s="191">
        <v>2.5370000000000026</v>
      </c>
      <c r="H5" s="122">
        <f>2^-G5</f>
        <v>0.17230064412195356</v>
      </c>
      <c r="I5" s="32"/>
      <c r="J5" s="32"/>
      <c r="K5" s="191">
        <v>6.0750000000000028</v>
      </c>
      <c r="L5" s="122">
        <f>2^-K5</f>
        <v>1.4833470639851833E-2</v>
      </c>
      <c r="M5" s="32"/>
      <c r="N5" s="32"/>
      <c r="O5" s="191">
        <v>-2.0159999999999982</v>
      </c>
      <c r="P5" s="122">
        <f>2^-O5</f>
        <v>4.0446083234052113</v>
      </c>
      <c r="Q5" s="32"/>
      <c r="R5" s="32"/>
      <c r="S5" s="191">
        <v>-1.7369999999999983</v>
      </c>
      <c r="T5" s="122">
        <f>2^-S5</f>
        <v>3.3334128286368698</v>
      </c>
      <c r="U5" s="32"/>
      <c r="V5" s="32"/>
      <c r="W5" s="191">
        <v>2.8719999999999999</v>
      </c>
      <c r="X5" s="122">
        <f>2^-W5</f>
        <v>0.1365972173876191</v>
      </c>
      <c r="Y5" s="32"/>
      <c r="Z5" s="32"/>
      <c r="AA5" s="191">
        <v>1.4800000000000004</v>
      </c>
      <c r="AB5" s="122">
        <f>2^-AA5</f>
        <v>0.35848881200395677</v>
      </c>
      <c r="AC5" s="32"/>
      <c r="AD5" s="32"/>
    </row>
    <row r="6" spans="1:35" x14ac:dyDescent="0.2">
      <c r="A6" s="191">
        <v>303</v>
      </c>
      <c r="B6" s="191" t="s">
        <v>0</v>
      </c>
      <c r="C6" s="190" t="s">
        <v>32</v>
      </c>
      <c r="D6" s="28">
        <v>41671</v>
      </c>
      <c r="E6" s="28">
        <v>41927</v>
      </c>
      <c r="F6" s="237">
        <f t="shared" si="0"/>
        <v>36.571428571428569</v>
      </c>
      <c r="G6" s="191">
        <v>2.7620000000000005</v>
      </c>
      <c r="H6" s="122">
        <f>2^-G6</f>
        <v>0.14741957403265196</v>
      </c>
      <c r="I6" s="32"/>
      <c r="J6" s="32"/>
      <c r="K6" s="191">
        <v>6.4969999999999999</v>
      </c>
      <c r="L6" s="122">
        <f>2^-K6</f>
        <v>1.1071542160220445E-2</v>
      </c>
      <c r="M6" s="32"/>
      <c r="N6" s="32"/>
      <c r="O6" s="191">
        <v>-1.1660000000000004</v>
      </c>
      <c r="P6" s="122">
        <f>2^-O6</f>
        <v>2.2438869610609697</v>
      </c>
      <c r="Q6" s="32"/>
      <c r="R6" s="32"/>
      <c r="S6" s="191">
        <v>-2.2639999999999993</v>
      </c>
      <c r="T6" s="122">
        <f>2^-S6</f>
        <v>4.8032137099408319</v>
      </c>
      <c r="U6" s="32"/>
      <c r="V6" s="32"/>
      <c r="W6" s="191">
        <v>3.5019999999999989</v>
      </c>
      <c r="X6" s="122">
        <f>2^-W6</f>
        <v>8.8265900274047265E-2</v>
      </c>
      <c r="Y6" s="32"/>
      <c r="Z6" s="32"/>
      <c r="AA6" s="191">
        <v>2.4609999999999985</v>
      </c>
      <c r="AB6" s="122">
        <f>2^-AA6</f>
        <v>0.18162063119642144</v>
      </c>
      <c r="AC6" s="32"/>
      <c r="AD6" s="32"/>
    </row>
    <row r="7" spans="1:35" x14ac:dyDescent="0.2">
      <c r="A7" s="191">
        <v>308</v>
      </c>
      <c r="B7" s="191" t="s">
        <v>0</v>
      </c>
      <c r="C7" s="190" t="s">
        <v>32</v>
      </c>
      <c r="D7" s="28">
        <v>41673</v>
      </c>
      <c r="E7" s="28">
        <v>41927</v>
      </c>
      <c r="F7" s="237">
        <f t="shared" si="0"/>
        <v>36.285714285714285</v>
      </c>
      <c r="G7" s="191">
        <v>2.7129999999999974</v>
      </c>
      <c r="H7" s="122">
        <f>2^-G7</f>
        <v>0.15251256378402822</v>
      </c>
      <c r="I7" s="32"/>
      <c r="J7" s="32"/>
      <c r="K7" s="191">
        <v>5.7429999999999986</v>
      </c>
      <c r="L7" s="122">
        <f>2^-K7</f>
        <v>1.8671737575887241E-2</v>
      </c>
      <c r="M7" s="32"/>
      <c r="N7" s="32"/>
      <c r="O7" s="191">
        <v>-1.6920000000000002</v>
      </c>
      <c r="P7" s="122">
        <f>2^-O7</f>
        <v>3.2310431104384327</v>
      </c>
      <c r="Q7" s="32"/>
      <c r="R7" s="32"/>
      <c r="S7" s="191">
        <v>-1.7550000000000026</v>
      </c>
      <c r="T7" s="122">
        <f>2^-S7</f>
        <v>3.3752631845200778</v>
      </c>
      <c r="U7" s="32"/>
      <c r="V7" s="32"/>
      <c r="W7" s="191">
        <v>2.9479999999999968</v>
      </c>
      <c r="X7" s="122">
        <f>2^-W7</f>
        <v>0.12958763762746536</v>
      </c>
      <c r="Y7" s="32"/>
      <c r="Z7" s="32"/>
      <c r="AA7" s="191">
        <v>1.6119999999999983</v>
      </c>
      <c r="AB7" s="122">
        <f>2^-AA7</f>
        <v>0.32714451786375293</v>
      </c>
      <c r="AC7" s="32"/>
      <c r="AD7" s="32"/>
    </row>
    <row r="8" spans="1:35" x14ac:dyDescent="0.2">
      <c r="A8" s="191">
        <v>321</v>
      </c>
      <c r="B8" s="191" t="s">
        <v>0</v>
      </c>
      <c r="C8" s="190" t="s">
        <v>32</v>
      </c>
      <c r="D8" s="28">
        <v>41680</v>
      </c>
      <c r="E8" s="28">
        <v>41928</v>
      </c>
      <c r="F8" s="237">
        <f t="shared" si="0"/>
        <v>35.428571428571431</v>
      </c>
      <c r="G8" s="191">
        <v>2.8979999999999997</v>
      </c>
      <c r="H8" s="122">
        <f>2^-G8</f>
        <v>0.13415753579918172</v>
      </c>
      <c r="I8" s="32"/>
      <c r="J8" s="32"/>
      <c r="K8" s="191">
        <v>6.0630000000000024</v>
      </c>
      <c r="L8" s="122">
        <f>2^-K8</f>
        <v>1.4957366534301506E-2</v>
      </c>
      <c r="M8" s="32"/>
      <c r="N8" s="32"/>
      <c r="O8" s="191">
        <v>-1.0889999999999986</v>
      </c>
      <c r="P8" s="122">
        <f>2^-O8</f>
        <v>2.1272653457863671</v>
      </c>
      <c r="Q8" s="32"/>
      <c r="R8" s="32"/>
      <c r="S8" s="191">
        <v>-1.2139999999999986</v>
      </c>
      <c r="T8" s="122">
        <f>2^-S8</f>
        <v>2.3197993090108664</v>
      </c>
      <c r="U8" s="32"/>
      <c r="V8" s="32"/>
      <c r="W8" s="191">
        <v>3.4870000000000019</v>
      </c>
      <c r="X8" s="122">
        <f>2^-W8</f>
        <v>8.9188406607367293E-2</v>
      </c>
      <c r="Y8" s="32"/>
      <c r="Z8" s="32"/>
      <c r="AA8" s="191">
        <v>0.89100000000000179</v>
      </c>
      <c r="AB8" s="122">
        <f>2^-AA8</f>
        <v>0.53924021584722526</v>
      </c>
      <c r="AC8" s="32"/>
      <c r="AD8" s="32"/>
    </row>
    <row r="9" spans="1:35" x14ac:dyDescent="0.2">
      <c r="A9" s="196"/>
      <c r="B9" s="196"/>
      <c r="C9" s="196"/>
      <c r="D9" s="196"/>
      <c r="E9" s="196"/>
      <c r="F9" s="196"/>
      <c r="G9" s="196"/>
      <c r="H9" s="32"/>
      <c r="I9" s="32"/>
      <c r="J9" s="32"/>
      <c r="K9" s="196"/>
      <c r="L9" s="32"/>
      <c r="M9" s="32"/>
      <c r="N9" s="32"/>
      <c r="O9" s="196"/>
      <c r="P9" s="32"/>
      <c r="Q9" s="32"/>
      <c r="R9" s="32"/>
      <c r="S9" s="196"/>
      <c r="T9" s="32"/>
      <c r="U9" s="32"/>
      <c r="V9" s="32"/>
      <c r="W9" s="196"/>
      <c r="X9" s="32"/>
      <c r="Y9" s="32"/>
      <c r="Z9" s="32"/>
      <c r="AA9" s="196"/>
      <c r="AB9" s="32"/>
      <c r="AC9" s="32"/>
      <c r="AD9" s="32"/>
    </row>
    <row r="10" spans="1:35" ht="17" x14ac:dyDescent="0.2">
      <c r="A10" s="191">
        <v>287</v>
      </c>
      <c r="B10" s="118" t="s">
        <v>38</v>
      </c>
      <c r="C10" s="59" t="s">
        <v>32</v>
      </c>
      <c r="D10" s="60">
        <v>41658</v>
      </c>
      <c r="E10" s="60">
        <v>41928</v>
      </c>
      <c r="F10" s="237">
        <f>(E10-D10)/7</f>
        <v>38.571428571428569</v>
      </c>
      <c r="G10" s="191">
        <v>1.4390000000000001</v>
      </c>
      <c r="H10" s="122">
        <f>2^-G10</f>
        <v>0.36882286427070982</v>
      </c>
      <c r="I10" s="32">
        <f>AVERAGE(H10:H14)</f>
        <v>0.34328876895878097</v>
      </c>
      <c r="J10" s="32">
        <f>STDEV(H10:H14)/SQRT(5)</f>
        <v>2.9381452484235144E-2</v>
      </c>
      <c r="K10" s="191">
        <v>7.4649999999999999</v>
      </c>
      <c r="L10" s="122">
        <f>2^-K10</f>
        <v>5.6599302912299946E-3</v>
      </c>
      <c r="M10" s="32">
        <f>AVERAGE(L10:L14)</f>
        <v>1.2547356246674593E-2</v>
      </c>
      <c r="N10" s="32">
        <f>STDEV(L10:L14)/SQRT(5)</f>
        <v>3.2584000896921012E-3</v>
      </c>
      <c r="O10" s="191">
        <v>-2.5050000000000026</v>
      </c>
      <c r="P10" s="122">
        <f>2^-O10</f>
        <v>5.6764934248015395</v>
      </c>
      <c r="Q10" s="32">
        <f>AVERAGE(P10:P14)</f>
        <v>4.5561320037964741</v>
      </c>
      <c r="R10" s="32">
        <f>STDEV(P10:P14)/SQRT(5)</f>
        <v>0.89582817460054243</v>
      </c>
      <c r="S10" s="191">
        <v>-2.3369999999999997</v>
      </c>
      <c r="T10" s="122">
        <f>2^-S10</f>
        <v>5.0525090473831948</v>
      </c>
      <c r="U10" s="32">
        <f>AVERAGE(T10:T14)</f>
        <v>5.1729939994535554</v>
      </c>
      <c r="V10" s="32">
        <f>STDEV(T10:T14)/SQRT(5)</f>
        <v>0.38340117987711536</v>
      </c>
      <c r="W10" s="191">
        <v>2.2040000000000006</v>
      </c>
      <c r="X10" s="122">
        <f>2^-W10</f>
        <v>0.21703505690026059</v>
      </c>
      <c r="Y10" s="32">
        <f>AVERAGE(X10:X14)</f>
        <v>0.23606214129144759</v>
      </c>
      <c r="Z10" s="32">
        <f>STDEV(X10:X14)/SQRT(5)</f>
        <v>4.1242518422046286E-2</v>
      </c>
      <c r="AA10" s="191">
        <v>2.0809999999999995</v>
      </c>
      <c r="AB10" s="122">
        <f>2^-AA10</f>
        <v>0.23635052918768604</v>
      </c>
      <c r="AC10" s="32">
        <f>AVERAGE(AB10:AB14)</f>
        <v>0.26225617742791524</v>
      </c>
      <c r="AD10" s="32">
        <f>STDEV(AB10:AB14)/SQRT(5)</f>
        <v>2.6835327797776216E-2</v>
      </c>
    </row>
    <row r="11" spans="1:35" ht="17" x14ac:dyDescent="0.2">
      <c r="A11" s="191">
        <v>289</v>
      </c>
      <c r="B11" s="118" t="s">
        <v>38</v>
      </c>
      <c r="C11" s="59" t="s">
        <v>32</v>
      </c>
      <c r="D11" s="60">
        <v>41658</v>
      </c>
      <c r="E11" s="60">
        <v>41928</v>
      </c>
      <c r="F11" s="237">
        <f t="shared" ref="F11:F14" si="1">(E11-D11)/7</f>
        <v>38.571428571428569</v>
      </c>
      <c r="G11" s="191">
        <v>2.0370000000000026</v>
      </c>
      <c r="H11" s="122">
        <f>2^-G11</f>
        <v>0.24366990772288682</v>
      </c>
      <c r="I11" s="32"/>
      <c r="J11" s="32"/>
      <c r="K11" s="191">
        <v>7.9250000000000007</v>
      </c>
      <c r="L11" s="122">
        <f>2^-K11</f>
        <v>4.1146915466985772E-3</v>
      </c>
      <c r="M11" s="32"/>
      <c r="N11" s="32"/>
      <c r="O11" s="191">
        <v>-2.5339999999999989</v>
      </c>
      <c r="P11" s="122">
        <f>2^-O11</f>
        <v>5.7917526895182307</v>
      </c>
      <c r="Q11" s="32"/>
      <c r="R11" s="32"/>
      <c r="S11" s="191">
        <v>-2.532</v>
      </c>
      <c r="T11" s="122">
        <f>2^-S11</f>
        <v>5.7837291781829894</v>
      </c>
      <c r="U11" s="32"/>
      <c r="V11" s="32"/>
      <c r="W11" s="191">
        <v>2.6560000000000024</v>
      </c>
      <c r="X11" s="122">
        <f>2^-W11</f>
        <v>0.15865886075247537</v>
      </c>
      <c r="Y11" s="32"/>
      <c r="Z11" s="32"/>
      <c r="AA11" s="191">
        <v>1.5300000000000011</v>
      </c>
      <c r="AB11" s="122">
        <f>2^-AA11</f>
        <v>0.34627736702773093</v>
      </c>
      <c r="AC11" s="32"/>
      <c r="AD11" s="32"/>
    </row>
    <row r="12" spans="1:35" ht="17" x14ac:dyDescent="0.2">
      <c r="A12" s="191">
        <v>306</v>
      </c>
      <c r="B12" s="118" t="s">
        <v>38</v>
      </c>
      <c r="C12" s="59" t="s">
        <v>32</v>
      </c>
      <c r="D12" s="60">
        <v>41673</v>
      </c>
      <c r="E12" s="60">
        <v>41935</v>
      </c>
      <c r="F12" s="237">
        <f t="shared" si="1"/>
        <v>37.428571428571431</v>
      </c>
      <c r="G12" s="191">
        <v>1.6080000000000005</v>
      </c>
      <c r="H12" s="122">
        <f>2^-G12</f>
        <v>0.3280528136479901</v>
      </c>
      <c r="I12" s="32"/>
      <c r="J12" s="32"/>
      <c r="K12" s="191">
        <v>6.0920000000000023</v>
      </c>
      <c r="L12" s="122">
        <f>2^-K12</f>
        <v>1.4659706195322959E-2</v>
      </c>
      <c r="M12" s="32"/>
      <c r="N12" s="32"/>
      <c r="O12" s="191">
        <v>-2.6159999999999997</v>
      </c>
      <c r="P12" s="122">
        <f>2^-O12</f>
        <v>6.1304798408311321</v>
      </c>
      <c r="Q12" s="32"/>
      <c r="R12" s="32"/>
      <c r="S12" s="191">
        <v>-2.3089999999999975</v>
      </c>
      <c r="T12" s="122">
        <f>2^-S12</f>
        <v>4.9553947911356264</v>
      </c>
      <c r="U12" s="32"/>
      <c r="V12" s="32"/>
      <c r="W12" s="191">
        <v>2.4610000000000021</v>
      </c>
      <c r="X12" s="122">
        <f>2^-W12</f>
        <v>0.18162063119642097</v>
      </c>
      <c r="Y12" s="32"/>
      <c r="Z12" s="32"/>
      <c r="AA12" s="191">
        <v>1.7220000000000013</v>
      </c>
      <c r="AB12" s="122">
        <f>2^-AA12</f>
        <v>0.30312820476543401</v>
      </c>
      <c r="AC12" s="32"/>
      <c r="AD12" s="32"/>
    </row>
    <row r="13" spans="1:35" ht="17" x14ac:dyDescent="0.2">
      <c r="A13" s="191">
        <v>324</v>
      </c>
      <c r="B13" s="118" t="s">
        <v>38</v>
      </c>
      <c r="C13" s="59" t="s">
        <v>39</v>
      </c>
      <c r="D13" s="60">
        <v>41680</v>
      </c>
      <c r="E13" s="60">
        <v>41932</v>
      </c>
      <c r="F13" s="237">
        <f t="shared" si="1"/>
        <v>36</v>
      </c>
      <c r="G13" s="191">
        <v>1.5030000000000001</v>
      </c>
      <c r="H13" s="122">
        <f>2^-G13</f>
        <v>0.35281896085217307</v>
      </c>
      <c r="I13" s="32"/>
      <c r="J13" s="32"/>
      <c r="K13" s="191">
        <v>5.6310000000000002</v>
      </c>
      <c r="L13" s="122">
        <f>2^-K13</f>
        <v>2.0179021098473988E-2</v>
      </c>
      <c r="M13" s="32"/>
      <c r="N13" s="32"/>
      <c r="O13" s="191">
        <v>-1.9370000000000012</v>
      </c>
      <c r="P13" s="122">
        <f>2^-O13</f>
        <v>3.8290858327811934</v>
      </c>
      <c r="Q13" s="32"/>
      <c r="R13" s="32"/>
      <c r="S13" s="191">
        <v>-1.972999999999999</v>
      </c>
      <c r="T13" s="122">
        <f>2^-S13</f>
        <v>3.9258362554139139</v>
      </c>
      <c r="U13" s="32"/>
      <c r="V13" s="32"/>
      <c r="W13" s="191">
        <v>2.1209999999999987</v>
      </c>
      <c r="X13" s="122">
        <f>2^-W13</f>
        <v>0.22988751153791476</v>
      </c>
      <c r="Y13" s="32"/>
      <c r="Z13" s="32"/>
      <c r="AA13" s="191">
        <v>2.1849999999999987</v>
      </c>
      <c r="AB13" s="122">
        <f>2^-AA13</f>
        <v>0.21991226898060912</v>
      </c>
      <c r="AC13" s="32"/>
      <c r="AD13" s="32"/>
    </row>
    <row r="14" spans="1:35" ht="17" x14ac:dyDescent="0.2">
      <c r="A14" s="191">
        <v>538</v>
      </c>
      <c r="B14" s="118" t="s">
        <v>38</v>
      </c>
      <c r="C14" s="59" t="s">
        <v>32</v>
      </c>
      <c r="D14" s="60">
        <v>42135</v>
      </c>
      <c r="E14" s="60">
        <v>42384</v>
      </c>
      <c r="F14" s="237">
        <f t="shared" si="1"/>
        <v>35.571428571428569</v>
      </c>
      <c r="G14" s="191">
        <v>1.2409999999999997</v>
      </c>
      <c r="H14" s="122">
        <f>2^-G14</f>
        <v>0.42307929830014496</v>
      </c>
      <c r="I14" s="32"/>
      <c r="J14" s="32"/>
      <c r="K14" s="191">
        <v>5.7859999999999978</v>
      </c>
      <c r="L14" s="122">
        <f>2^-K14</f>
        <v>1.8123432101647446E-2</v>
      </c>
      <c r="M14" s="32"/>
      <c r="N14" s="32"/>
      <c r="O14" s="191">
        <v>-0.43599999999999994</v>
      </c>
      <c r="P14" s="122">
        <f>2^-O14</f>
        <v>1.3528482310502743</v>
      </c>
      <c r="Q14" s="32"/>
      <c r="R14" s="32"/>
      <c r="S14" s="191">
        <v>-2.620000000000001</v>
      </c>
      <c r="T14" s="122">
        <f>2^-S14</f>
        <v>6.147500725152053</v>
      </c>
      <c r="U14" s="32"/>
      <c r="V14" s="32"/>
      <c r="W14" s="191">
        <v>1.3469999999999978</v>
      </c>
      <c r="X14" s="122">
        <f>2^-W14</f>
        <v>0.39310864607016643</v>
      </c>
      <c r="Y14" s="32"/>
      <c r="Z14" s="32"/>
      <c r="AA14" s="191">
        <v>2.282</v>
      </c>
      <c r="AB14" s="122">
        <f>2^-AA14</f>
        <v>0.20561251717811607</v>
      </c>
      <c r="AC14" s="32"/>
      <c r="AD14" s="32"/>
    </row>
    <row r="15" spans="1:35" x14ac:dyDescent="0.2">
      <c r="A15" s="196"/>
      <c r="B15" s="196"/>
      <c r="C15" s="196"/>
      <c r="D15" s="196"/>
      <c r="E15" s="196"/>
      <c r="F15" s="196"/>
      <c r="G15" s="196"/>
      <c r="H15" s="32"/>
      <c r="I15" s="32"/>
      <c r="J15" s="32"/>
      <c r="K15" s="196"/>
      <c r="L15" s="32"/>
      <c r="M15" s="32"/>
      <c r="N15" s="32"/>
      <c r="O15" s="196"/>
      <c r="P15" s="32"/>
      <c r="Q15" s="32"/>
      <c r="R15" s="32"/>
      <c r="S15" s="196"/>
      <c r="T15" s="32"/>
      <c r="U15" s="32"/>
      <c r="V15" s="32"/>
      <c r="W15" s="196"/>
      <c r="X15" s="32"/>
      <c r="Y15" s="32"/>
      <c r="Z15" s="32"/>
      <c r="AA15" s="196"/>
      <c r="AB15" s="32"/>
      <c r="AC15" s="32"/>
      <c r="AD15" s="32"/>
    </row>
    <row r="16" spans="1:35" ht="17" x14ac:dyDescent="0.2">
      <c r="A16" s="191">
        <v>757</v>
      </c>
      <c r="B16" s="233" t="s">
        <v>280</v>
      </c>
      <c r="C16" s="59" t="s">
        <v>32</v>
      </c>
      <c r="D16" s="236">
        <v>41946</v>
      </c>
      <c r="E16" s="236">
        <v>42090</v>
      </c>
      <c r="F16" s="237">
        <f>(E16-D16)/7</f>
        <v>20.571428571428573</v>
      </c>
      <c r="G16" s="191">
        <v>1.8599999999999994</v>
      </c>
      <c r="H16" s="122">
        <f>2^-G16</f>
        <v>0.27547627896915283</v>
      </c>
      <c r="I16" s="32">
        <f>AVERAGE(H16:H19)</f>
        <v>0.2118420750710942</v>
      </c>
      <c r="J16" s="32">
        <f>STDEV(H16:H19)/SQRT(4)</f>
        <v>2.2577566050678746E-2</v>
      </c>
      <c r="K16" s="191">
        <v>5.8369999999999997</v>
      </c>
      <c r="L16" s="122">
        <f>2^-K16</f>
        <v>1.7493951385222493E-2</v>
      </c>
      <c r="M16" s="32">
        <f>AVERAGE(L16:L19)</f>
        <v>1.1485654380860719E-2</v>
      </c>
      <c r="N16" s="32">
        <f>STDEV(L16:L19)/SQRT(4)</f>
        <v>2.5436189889100338E-3</v>
      </c>
      <c r="O16" s="191">
        <v>-2.1330000000000027</v>
      </c>
      <c r="P16" s="122">
        <f>2^-O16</f>
        <v>4.3862863543515846</v>
      </c>
      <c r="Q16" s="32">
        <f>AVERAGE(P16:P19)</f>
        <v>3.0243013391751248</v>
      </c>
      <c r="R16" s="32">
        <f>STDEV(P16:P19)/SQRT(4)</f>
        <v>0.46729249602758521</v>
      </c>
      <c r="S16" s="191">
        <v>-1.9060000000000024</v>
      </c>
      <c r="T16" s="122">
        <f>2^-S16</f>
        <v>3.7476857874897078</v>
      </c>
      <c r="U16" s="32">
        <f>AVERAGE(T16:T19)</f>
        <v>3.2564024506955822</v>
      </c>
      <c r="V16" s="32">
        <f>STDEV(T16:T19)/SQRT(4)</f>
        <v>0.31324420656430224</v>
      </c>
      <c r="W16" s="191">
        <v>2.227999999999998</v>
      </c>
      <c r="X16" s="122">
        <f>2^-W16</f>
        <v>0.21345442859781152</v>
      </c>
      <c r="Y16" s="32">
        <f>AVERAGE(X16:X19)</f>
        <v>0.15393286553501551</v>
      </c>
      <c r="Z16" s="32">
        <f>STDEV(X16:X19)/SQRT(4)</f>
        <v>2.1037668881160002E-2</v>
      </c>
      <c r="AA16" s="191">
        <v>1.5760000000000005</v>
      </c>
      <c r="AB16" s="122">
        <f>2^-AA16</f>
        <v>0.33541055622056526</v>
      </c>
      <c r="AC16" s="32">
        <f>AVERAGE(AB16:AB19)</f>
        <v>0.27116636286681478</v>
      </c>
      <c r="AD16" s="32">
        <f>STDEV(AB16:AB19)/SQRT(4)</f>
        <v>2.9672864884870757E-2</v>
      </c>
    </row>
    <row r="17" spans="1:35" ht="17" x14ac:dyDescent="0.2">
      <c r="A17" s="191">
        <v>768</v>
      </c>
      <c r="B17" s="233" t="s">
        <v>280</v>
      </c>
      <c r="C17" s="59" t="s">
        <v>32</v>
      </c>
      <c r="D17" s="236">
        <v>41953</v>
      </c>
      <c r="E17" s="236">
        <v>42090</v>
      </c>
      <c r="F17" s="237">
        <f t="shared" ref="F17:F19" si="2">(E17-D17)/7</f>
        <v>19.571428571428573</v>
      </c>
      <c r="G17" s="191">
        <v>2.2669999999999995</v>
      </c>
      <c r="H17" s="122">
        <f>2^-G17</f>
        <v>0.20776146539841203</v>
      </c>
      <c r="I17" s="32"/>
      <c r="J17" s="196"/>
      <c r="K17" s="191">
        <v>6.2299999999999969</v>
      </c>
      <c r="L17" s="122">
        <f>2^-K17</f>
        <v>1.3322420183874355E-2</v>
      </c>
      <c r="M17" s="32"/>
      <c r="N17" s="196"/>
      <c r="O17" s="191">
        <v>-1.2200000000000024</v>
      </c>
      <c r="P17" s="122">
        <f>2^-O17</f>
        <v>2.3294671729369156</v>
      </c>
      <c r="Q17" s="32"/>
      <c r="R17" s="196"/>
      <c r="S17" s="191">
        <v>-1.8010000000000019</v>
      </c>
      <c r="T17" s="122">
        <f>2^-S17</f>
        <v>3.4846167685690292</v>
      </c>
      <c r="U17" s="196"/>
      <c r="V17" s="196"/>
      <c r="W17" s="191">
        <v>2.7059999999999995</v>
      </c>
      <c r="X17" s="122">
        <f>2^-W17</f>
        <v>0.1532543575066446</v>
      </c>
      <c r="AA17" s="191">
        <v>2.1199999999999974</v>
      </c>
      <c r="AB17" s="122">
        <f>2^-AA17</f>
        <v>0.23004691265621915</v>
      </c>
    </row>
    <row r="18" spans="1:35" ht="17" x14ac:dyDescent="0.2">
      <c r="A18" s="191">
        <v>756</v>
      </c>
      <c r="B18" s="233" t="s">
        <v>280</v>
      </c>
      <c r="C18" s="59" t="s">
        <v>32</v>
      </c>
      <c r="D18" s="236">
        <v>41946</v>
      </c>
      <c r="E18" s="236">
        <v>42090</v>
      </c>
      <c r="F18" s="237">
        <f t="shared" si="2"/>
        <v>20.571428571428573</v>
      </c>
      <c r="G18" s="191">
        <v>2.554000000000002</v>
      </c>
      <c r="H18" s="122">
        <f>2^-G18</f>
        <v>0.17028225433006078</v>
      </c>
      <c r="I18" s="32"/>
      <c r="J18" s="196"/>
      <c r="K18" s="191">
        <v>7.4700000000000024</v>
      </c>
      <c r="L18" s="122">
        <f>2^-K18</f>
        <v>5.6403484200097413E-3</v>
      </c>
      <c r="M18" s="32"/>
      <c r="N18" s="196"/>
      <c r="O18" s="191">
        <v>-1.3320000000000007</v>
      </c>
      <c r="P18" s="122">
        <f>2^-O18</f>
        <v>2.5175143470097168</v>
      </c>
      <c r="Q18" s="32"/>
      <c r="R18" s="196"/>
      <c r="S18" s="191">
        <v>-1.7889999999999979</v>
      </c>
      <c r="T18" s="122">
        <f>2^-S18</f>
        <v>3.4557527496011038</v>
      </c>
      <c r="U18" s="196"/>
      <c r="V18" s="196"/>
      <c r="W18" s="191">
        <v>2.9570000000000007</v>
      </c>
      <c r="X18" s="122">
        <f>2^-W18</f>
        <v>0.12878174420250924</v>
      </c>
      <c r="AA18" s="191">
        <v>1.7040000000000006</v>
      </c>
      <c r="AB18" s="122">
        <f>2^-AA18</f>
        <v>0.30693392097876493</v>
      </c>
    </row>
    <row r="19" spans="1:35" ht="17" x14ac:dyDescent="0.2">
      <c r="A19" s="191">
        <v>758</v>
      </c>
      <c r="B19" s="233" t="s">
        <v>280</v>
      </c>
      <c r="C19" s="59" t="s">
        <v>32</v>
      </c>
      <c r="D19" s="236">
        <v>41946</v>
      </c>
      <c r="E19" s="236">
        <v>42090</v>
      </c>
      <c r="F19" s="237">
        <f t="shared" si="2"/>
        <v>20.571428571428573</v>
      </c>
      <c r="G19" s="191">
        <v>2.3670000000000009</v>
      </c>
      <c r="H19" s="122">
        <f>2^-G19</f>
        <v>0.19384830158675109</v>
      </c>
      <c r="I19" s="32"/>
      <c r="J19" s="196"/>
      <c r="K19" s="191">
        <v>6.7200000000000024</v>
      </c>
      <c r="L19" s="122">
        <f>2^-K19</f>
        <v>9.4858975343362923E-3</v>
      </c>
      <c r="M19" s="32"/>
      <c r="N19" s="196"/>
      <c r="O19" s="191">
        <v>-1.5179999999999971</v>
      </c>
      <c r="P19" s="122">
        <f>2^-O19</f>
        <v>2.8639374824022816</v>
      </c>
      <c r="Q19" s="32"/>
      <c r="R19" s="196"/>
      <c r="S19" s="191">
        <v>-1.2249999999999979</v>
      </c>
      <c r="T19" s="122">
        <f>2^-S19</f>
        <v>2.3375544971224875</v>
      </c>
      <c r="U19" s="196"/>
      <c r="V19" s="196"/>
      <c r="W19" s="191">
        <v>3.0560000000000009</v>
      </c>
      <c r="X19" s="122">
        <f>2^-W19</f>
        <v>0.12024093183309675</v>
      </c>
      <c r="AA19" s="191">
        <v>2.2360000000000007</v>
      </c>
      <c r="AB19" s="122">
        <f>2^-AA19</f>
        <v>0.21227406161170984</v>
      </c>
    </row>
    <row r="20" spans="1:35" x14ac:dyDescent="0.2">
      <c r="A20" s="196"/>
      <c r="B20" s="194"/>
      <c r="C20" s="194"/>
      <c r="D20" s="194"/>
      <c r="E20" s="194"/>
      <c r="F20" s="194"/>
      <c r="G20" s="221"/>
      <c r="H20" s="222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42"/>
      <c r="Z20" s="42"/>
      <c r="AI20" s="42"/>
    </row>
    <row r="21" spans="1:35" x14ac:dyDescent="0.2"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32"/>
      <c r="M21" s="32"/>
      <c r="N21" s="196"/>
      <c r="O21" s="196"/>
      <c r="P21" s="32"/>
      <c r="Q21" s="32"/>
      <c r="R21" s="196"/>
      <c r="S21" s="196"/>
      <c r="T21" s="32"/>
      <c r="U21" s="32"/>
      <c r="V21" s="196"/>
      <c r="W21" s="196"/>
      <c r="X21" s="32"/>
      <c r="Y21" s="32"/>
      <c r="Z21" s="196"/>
      <c r="AA21" s="196"/>
      <c r="AB21" s="32"/>
      <c r="AC21" s="196"/>
      <c r="AD21" s="196"/>
      <c r="AE21" s="196"/>
      <c r="AF21" s="32"/>
    </row>
    <row r="22" spans="1:35" s="228" customFormat="1" x14ac:dyDescent="0.2">
      <c r="B22" s="195"/>
      <c r="C22" s="195"/>
      <c r="D22" s="195"/>
      <c r="E22" s="195"/>
      <c r="F22" s="195"/>
      <c r="G22" s="195" t="s">
        <v>275</v>
      </c>
      <c r="H22" s="229"/>
      <c r="I22" s="229"/>
      <c r="J22" s="195"/>
      <c r="K22" s="195" t="s">
        <v>265</v>
      </c>
      <c r="L22" s="227"/>
      <c r="M22" s="227"/>
      <c r="N22" s="195"/>
      <c r="O22" s="195" t="s">
        <v>270</v>
      </c>
      <c r="P22" s="227"/>
      <c r="Q22" s="227"/>
      <c r="R22" s="195"/>
      <c r="S22" s="195" t="s">
        <v>269</v>
      </c>
      <c r="T22" s="227"/>
      <c r="U22" s="227"/>
      <c r="V22" s="195"/>
      <c r="W22" s="195" t="s">
        <v>267</v>
      </c>
      <c r="X22" s="227"/>
      <c r="Y22" s="227"/>
      <c r="Z22" s="195"/>
      <c r="AA22" s="195" t="s">
        <v>268</v>
      </c>
      <c r="AB22" s="227"/>
      <c r="AC22" s="195"/>
      <c r="AD22" s="195"/>
      <c r="AI22" s="226"/>
    </row>
    <row r="23" spans="1:35" s="228" customFormat="1" ht="16" thickBot="1" x14ac:dyDescent="0.25">
      <c r="A23" s="319" t="s">
        <v>1</v>
      </c>
      <c r="B23" s="319" t="s">
        <v>3</v>
      </c>
      <c r="C23" s="319" t="s">
        <v>2</v>
      </c>
      <c r="D23" s="319" t="s">
        <v>4</v>
      </c>
      <c r="E23" s="319" t="s">
        <v>41</v>
      </c>
      <c r="F23" s="319" t="s">
        <v>33</v>
      </c>
      <c r="G23" s="232" t="s">
        <v>278</v>
      </c>
      <c r="H23" s="231" t="s">
        <v>122</v>
      </c>
      <c r="I23" s="229"/>
      <c r="J23" s="195"/>
      <c r="K23" s="232" t="s">
        <v>278</v>
      </c>
      <c r="L23" s="231" t="s">
        <v>122</v>
      </c>
      <c r="M23" s="227"/>
      <c r="N23" s="195"/>
      <c r="O23" s="232" t="s">
        <v>278</v>
      </c>
      <c r="P23" s="231" t="s">
        <v>122</v>
      </c>
      <c r="Q23" s="227"/>
      <c r="R23" s="195"/>
      <c r="S23" s="232" t="s">
        <v>278</v>
      </c>
      <c r="T23" s="231" t="s">
        <v>122</v>
      </c>
      <c r="U23" s="227"/>
      <c r="V23" s="195"/>
      <c r="W23" s="232" t="s">
        <v>278</v>
      </c>
      <c r="X23" s="231" t="s">
        <v>122</v>
      </c>
      <c r="Y23" s="227"/>
      <c r="Z23" s="195"/>
      <c r="AA23" s="232" t="s">
        <v>278</v>
      </c>
      <c r="AB23" s="231" t="s">
        <v>122</v>
      </c>
      <c r="AC23" s="195"/>
      <c r="AD23" s="195"/>
      <c r="AI23" s="226"/>
    </row>
    <row r="24" spans="1:35" x14ac:dyDescent="0.2">
      <c r="A24" s="190">
        <v>199</v>
      </c>
      <c r="B24" s="190" t="s">
        <v>0</v>
      </c>
      <c r="C24" s="190" t="s">
        <v>32</v>
      </c>
      <c r="D24" s="30">
        <v>41704</v>
      </c>
      <c r="E24" s="30">
        <v>41927</v>
      </c>
      <c r="F24" s="237">
        <f>(E24-D24)/7</f>
        <v>31.857142857142858</v>
      </c>
      <c r="G24" s="190">
        <v>0.69200000000000017</v>
      </c>
      <c r="H24" s="123">
        <f t="shared" ref="H24:H39" si="3">2^-G24</f>
        <v>0.6189951454187228</v>
      </c>
      <c r="I24" s="32">
        <f>AVERAGE(H24:H28)</f>
        <v>0.72402976393276464</v>
      </c>
      <c r="J24" s="32">
        <f>STDEV(H24:H28)/SQRT(5)</f>
        <v>8.1004346148076362E-2</v>
      </c>
      <c r="K24" s="190">
        <v>-0.31400000000000006</v>
      </c>
      <c r="L24" s="123">
        <f t="shared" ref="L24:L39" si="4">2^-K24</f>
        <v>1.2431496689039396</v>
      </c>
      <c r="M24" s="32">
        <f>AVERAGE(L24:L28)</f>
        <v>1.2999905827901639</v>
      </c>
      <c r="N24" s="32">
        <f>STDEV(L24:L28)/SQRT(5)</f>
        <v>0.29445772845210255</v>
      </c>
      <c r="O24" s="190">
        <v>-3.195999999999998</v>
      </c>
      <c r="P24" s="123">
        <f t="shared" ref="P24:P39" si="5">2^-O24</f>
        <v>9.1641431838380427</v>
      </c>
      <c r="Q24" s="32">
        <f>AVERAGE(P24:P28)</f>
        <v>9.2384964941661529</v>
      </c>
      <c r="R24" s="32">
        <f>STDEV(P24:P28)/SQRT(5)</f>
        <v>0.93974012205002999</v>
      </c>
      <c r="S24" s="190">
        <v>-1.9299999999999997</v>
      </c>
      <c r="T24" s="123">
        <f t="shared" ref="T24:T39" si="6">2^-S24</f>
        <v>3.8105519921757489</v>
      </c>
      <c r="U24" s="32">
        <f>AVERAGE(T24:T28)</f>
        <v>3.0822327596186088</v>
      </c>
      <c r="V24" s="32">
        <f>STDEV(T24:T28)/SQRT(5)</f>
        <v>0.47906546039036696</v>
      </c>
      <c r="W24" s="190">
        <v>6.333000000000002</v>
      </c>
      <c r="X24" s="123">
        <f t="shared" ref="X24:X39" si="7">2^-W24</f>
        <v>1.2404436420807052E-2</v>
      </c>
      <c r="Y24" s="32">
        <f>AVERAGE(X24:X28)</f>
        <v>1.3369148700736685E-2</v>
      </c>
      <c r="Z24" s="32">
        <f>STDEV(X24:X28)/SQRT(5)</f>
        <v>1.4408998738261116E-3</v>
      </c>
      <c r="AA24" s="190">
        <v>6.8140000000000001</v>
      </c>
      <c r="AB24" s="123">
        <f t="shared" ref="AB24:AB39" si="8">2^-AA24</f>
        <v>8.8875408427539406E-3</v>
      </c>
      <c r="AC24" s="32">
        <f>AVERAGE(AB24:AB28)</f>
        <v>5.65691405210062E-2</v>
      </c>
      <c r="AD24" s="32">
        <f>STDEV(AB24:AB28)/SQRT(5)</f>
        <v>2.1102399804035263E-2</v>
      </c>
    </row>
    <row r="25" spans="1:35" x14ac:dyDescent="0.2">
      <c r="A25" s="191">
        <v>301</v>
      </c>
      <c r="B25" s="191" t="s">
        <v>0</v>
      </c>
      <c r="C25" s="190" t="s">
        <v>32</v>
      </c>
      <c r="D25" s="28">
        <v>41671</v>
      </c>
      <c r="E25" s="28">
        <v>41927</v>
      </c>
      <c r="F25" s="237">
        <f t="shared" ref="F25:F28" si="9">(E25-D25)/7</f>
        <v>36.571428571428569</v>
      </c>
      <c r="G25" s="191">
        <v>-9.9999999999980105E-3</v>
      </c>
      <c r="H25" s="122">
        <f t="shared" si="3"/>
        <v>1.0069555500567173</v>
      </c>
      <c r="I25" s="32"/>
      <c r="J25" s="32"/>
      <c r="K25" s="191">
        <v>-1.2899999999999991</v>
      </c>
      <c r="L25" s="122">
        <f t="shared" si="4"/>
        <v>2.4452805553841355</v>
      </c>
      <c r="M25" s="32"/>
      <c r="N25" s="32"/>
      <c r="O25" s="191">
        <v>-3.3059999999999974</v>
      </c>
      <c r="P25" s="122">
        <f t="shared" si="5"/>
        <v>9.8902020873675927</v>
      </c>
      <c r="Q25" s="32"/>
      <c r="R25" s="32"/>
      <c r="S25" s="191">
        <v>-1.5670000000000002</v>
      </c>
      <c r="T25" s="122">
        <f t="shared" si="6"/>
        <v>2.9628795960406396</v>
      </c>
      <c r="U25" s="32"/>
      <c r="V25" s="32"/>
      <c r="W25" s="191">
        <v>5.7140000000000022</v>
      </c>
      <c r="X25" s="122">
        <f t="shared" si="7"/>
        <v>1.9050860844942209E-2</v>
      </c>
      <c r="Y25" s="32"/>
      <c r="Z25" s="32"/>
      <c r="AA25" s="191">
        <v>3.3800000000000026</v>
      </c>
      <c r="AB25" s="122">
        <f t="shared" si="8"/>
        <v>9.6054698830500621E-2</v>
      </c>
      <c r="AC25" s="32"/>
      <c r="AD25" s="32"/>
    </row>
    <row r="26" spans="1:35" x14ac:dyDescent="0.2">
      <c r="A26" s="191">
        <v>303</v>
      </c>
      <c r="B26" s="191" t="s">
        <v>0</v>
      </c>
      <c r="C26" s="190" t="s">
        <v>32</v>
      </c>
      <c r="D26" s="28">
        <v>41671</v>
      </c>
      <c r="E26" s="28">
        <v>41927</v>
      </c>
      <c r="F26" s="237">
        <f t="shared" si="9"/>
        <v>36.571428571428569</v>
      </c>
      <c r="G26" s="191">
        <v>0.54899999999999949</v>
      </c>
      <c r="H26" s="122">
        <f t="shared" si="3"/>
        <v>0.68349372597090496</v>
      </c>
      <c r="I26" s="32"/>
      <c r="J26" s="32"/>
      <c r="K26" s="191">
        <v>0.19099999999999895</v>
      </c>
      <c r="L26" s="122">
        <f t="shared" si="4"/>
        <v>0.87599831506712644</v>
      </c>
      <c r="M26" s="32"/>
      <c r="N26" s="32"/>
      <c r="O26" s="191">
        <v>-3.4860000000000007</v>
      </c>
      <c r="P26" s="122">
        <f t="shared" si="5"/>
        <v>11.20445056709764</v>
      </c>
      <c r="Q26" s="32"/>
      <c r="R26" s="32"/>
      <c r="S26" s="191">
        <v>-2.1009999999999991</v>
      </c>
      <c r="T26" s="122">
        <f t="shared" si="6"/>
        <v>4.2900664672717674</v>
      </c>
      <c r="U26" s="32"/>
      <c r="V26" s="32"/>
      <c r="W26" s="191">
        <v>6.4860000000000007</v>
      </c>
      <c r="X26" s="122">
        <f t="shared" si="7"/>
        <v>1.1156281091289563E-2</v>
      </c>
      <c r="Y26" s="32"/>
      <c r="Z26" s="32"/>
      <c r="AA26" s="191">
        <v>8.3659999999999997</v>
      </c>
      <c r="AB26" s="122">
        <f t="shared" si="8"/>
        <v>3.030979899511157E-3</v>
      </c>
      <c r="AC26" s="32"/>
      <c r="AD26" s="32"/>
    </row>
    <row r="27" spans="1:35" x14ac:dyDescent="0.2">
      <c r="A27" s="191">
        <v>308</v>
      </c>
      <c r="B27" s="191" t="s">
        <v>0</v>
      </c>
      <c r="C27" s="190" t="s">
        <v>32</v>
      </c>
      <c r="D27" s="28">
        <v>41673</v>
      </c>
      <c r="E27" s="28">
        <v>41927</v>
      </c>
      <c r="F27" s="237">
        <f t="shared" si="9"/>
        <v>36.285714285714285</v>
      </c>
      <c r="G27" s="191">
        <v>0.36599999999999966</v>
      </c>
      <c r="H27" s="122">
        <f t="shared" si="3"/>
        <v>0.7759308542748562</v>
      </c>
      <c r="I27" s="32"/>
      <c r="J27" s="32"/>
      <c r="K27" s="191">
        <v>0.19899999999999807</v>
      </c>
      <c r="L27" s="122">
        <f t="shared" si="4"/>
        <v>0.87115419214225742</v>
      </c>
      <c r="M27" s="32"/>
      <c r="N27" s="32"/>
      <c r="O27" s="191">
        <v>-3.3530000000000015</v>
      </c>
      <c r="P27" s="122">
        <f t="shared" si="5"/>
        <v>10.217710073563131</v>
      </c>
      <c r="Q27" s="32"/>
      <c r="R27" s="32"/>
      <c r="S27" s="191">
        <v>-1.5150000000000006</v>
      </c>
      <c r="T27" s="122">
        <f t="shared" si="6"/>
        <v>2.8579882794821869</v>
      </c>
      <c r="U27" s="32"/>
      <c r="V27" s="32"/>
      <c r="W27" s="191">
        <v>6.3229999999999968</v>
      </c>
      <c r="X27" s="122">
        <f t="shared" si="7"/>
        <v>1.249071609925741E-2</v>
      </c>
      <c r="Y27" s="32"/>
      <c r="Z27" s="32"/>
      <c r="AA27" s="191">
        <v>3.7339999999999982</v>
      </c>
      <c r="AB27" s="122">
        <f t="shared" si="8"/>
        <v>7.5154328056136199E-2</v>
      </c>
      <c r="AC27" s="32"/>
      <c r="AD27" s="32"/>
    </row>
    <row r="28" spans="1:35" x14ac:dyDescent="0.2">
      <c r="A28" s="191">
        <v>321</v>
      </c>
      <c r="B28" s="191" t="s">
        <v>0</v>
      </c>
      <c r="C28" s="190" t="s">
        <v>32</v>
      </c>
      <c r="D28" s="28">
        <v>41680</v>
      </c>
      <c r="E28" s="28">
        <v>41928</v>
      </c>
      <c r="F28" s="237">
        <f t="shared" si="9"/>
        <v>35.428571428571431</v>
      </c>
      <c r="G28" s="191">
        <v>0.90300000000000225</v>
      </c>
      <c r="H28" s="122">
        <f t="shared" si="3"/>
        <v>0.53477354394262155</v>
      </c>
      <c r="I28" s="32"/>
      <c r="J28" s="32"/>
      <c r="K28" s="191">
        <v>-8.9999999999999858E-2</v>
      </c>
      <c r="L28" s="122">
        <f t="shared" si="4"/>
        <v>1.0643701824533598</v>
      </c>
      <c r="M28" s="32"/>
      <c r="N28" s="32"/>
      <c r="O28" s="191">
        <v>-2.514999999999997</v>
      </c>
      <c r="P28" s="122">
        <f t="shared" si="5"/>
        <v>5.7159765589643605</v>
      </c>
      <c r="Q28" s="32"/>
      <c r="R28" s="32"/>
      <c r="S28" s="191">
        <v>-0.57499999999999929</v>
      </c>
      <c r="T28" s="122">
        <f t="shared" si="6"/>
        <v>1.4896774631227014</v>
      </c>
      <c r="U28" s="32"/>
      <c r="V28" s="32"/>
      <c r="W28" s="191">
        <v>6.4120000000000026</v>
      </c>
      <c r="X28" s="122">
        <f t="shared" si="7"/>
        <v>1.1743449047387193E-2</v>
      </c>
      <c r="Y28" s="32"/>
      <c r="Z28" s="32"/>
      <c r="AA28" s="191">
        <v>3.3260000000000005</v>
      </c>
      <c r="AB28" s="122">
        <f t="shared" si="8"/>
        <v>9.9718154976129084E-2</v>
      </c>
      <c r="AC28" s="32"/>
      <c r="AD28" s="32"/>
    </row>
    <row r="29" spans="1:35" x14ac:dyDescent="0.2">
      <c r="A29" s="196"/>
      <c r="B29" s="196"/>
      <c r="C29" s="196"/>
      <c r="D29" s="196"/>
      <c r="E29" s="196"/>
      <c r="F29" s="196"/>
      <c r="G29" s="196"/>
      <c r="H29" s="32"/>
      <c r="I29" s="32"/>
      <c r="J29" s="32"/>
      <c r="K29" s="196"/>
      <c r="L29" s="32"/>
      <c r="M29" s="32"/>
      <c r="N29" s="32"/>
      <c r="O29" s="196"/>
      <c r="P29" s="32"/>
      <c r="Q29" s="32"/>
      <c r="R29" s="32"/>
      <c r="S29" s="196"/>
      <c r="T29" s="32"/>
      <c r="U29" s="32"/>
      <c r="V29" s="32"/>
      <c r="W29" s="196"/>
      <c r="X29" s="32"/>
      <c r="Y29" s="32"/>
      <c r="Z29" s="32"/>
      <c r="AA29" s="196"/>
      <c r="AB29" s="32"/>
      <c r="AC29" s="32"/>
      <c r="AD29" s="32"/>
    </row>
    <row r="30" spans="1:35" ht="17" x14ac:dyDescent="0.2">
      <c r="A30" s="191">
        <v>287</v>
      </c>
      <c r="B30" s="118" t="s">
        <v>38</v>
      </c>
      <c r="C30" s="59" t="s">
        <v>32</v>
      </c>
      <c r="D30" s="60">
        <v>41658</v>
      </c>
      <c r="E30" s="60">
        <v>41928</v>
      </c>
      <c r="F30" s="237">
        <f>(E30-D30)/7</f>
        <v>38.571428571428569</v>
      </c>
      <c r="G30" s="191">
        <v>-0.46000000000000085</v>
      </c>
      <c r="H30" s="122">
        <f t="shared" si="3"/>
        <v>1.3755418181397445</v>
      </c>
      <c r="I30" s="32">
        <f>AVERAGE(H30:H34)</f>
        <v>1.2935448896837334</v>
      </c>
      <c r="J30" s="32">
        <f>STDEV(H30:H34)/SQRT(5)</f>
        <v>0.15256569090758046</v>
      </c>
      <c r="K30" s="191">
        <v>-1.6930000000000014</v>
      </c>
      <c r="L30" s="122">
        <f t="shared" si="4"/>
        <v>3.2332834752222714</v>
      </c>
      <c r="M30" s="32">
        <f>AVERAGE(L30:L34)</f>
        <v>3.5808554463126532</v>
      </c>
      <c r="N30" s="32">
        <f>STDEV(L30:L34)/SQRT(5)</f>
        <v>0.52580000158208795</v>
      </c>
      <c r="O30" s="191">
        <v>-5.0240000000000009</v>
      </c>
      <c r="P30" s="122">
        <f t="shared" si="5"/>
        <v>32.536789545342614</v>
      </c>
      <c r="Q30" s="32">
        <f>AVERAGE(P30:P34)</f>
        <v>27.227299638533452</v>
      </c>
      <c r="R30" s="32">
        <f>STDEV(P30:P34)/SQRT(5)</f>
        <v>1.7905783504322512</v>
      </c>
      <c r="S30" s="191">
        <v>-2.9220000000000006</v>
      </c>
      <c r="T30" s="122">
        <f t="shared" si="6"/>
        <v>7.5789605647941451</v>
      </c>
      <c r="U30" s="32">
        <f>AVERAGE(T30:T34)</f>
        <v>7.4667487889177924</v>
      </c>
      <c r="V30" s="32">
        <f>STDEV(T30:T34)/SQRT(5)</f>
        <v>1.8844662910114596</v>
      </c>
      <c r="W30" s="191">
        <v>5.3499999999999979</v>
      </c>
      <c r="X30" s="122">
        <f t="shared" si="7"/>
        <v>2.4518253059273503E-2</v>
      </c>
      <c r="Y30" s="32">
        <f>AVERAGE(X30:X34)</f>
        <v>2.5702054325934968E-2</v>
      </c>
      <c r="Z30" s="32">
        <f>STDEV(X30:X34)/SQRT(5)</f>
        <v>2.3537190374129449E-3</v>
      </c>
      <c r="AA30" s="191">
        <v>4.1630000000000003</v>
      </c>
      <c r="AB30" s="122">
        <f t="shared" si="8"/>
        <v>5.5822865772047515E-2</v>
      </c>
      <c r="AC30" s="32">
        <f>AVERAGE(AB30:AB34)</f>
        <v>5.8982631011541366E-2</v>
      </c>
      <c r="AD30" s="32">
        <f>STDEV(AB30:AB34)/SQRT(5)</f>
        <v>2.8949591260907419E-3</v>
      </c>
    </row>
    <row r="31" spans="1:35" ht="17" x14ac:dyDescent="0.2">
      <c r="A31" s="191">
        <v>289</v>
      </c>
      <c r="B31" s="118" t="s">
        <v>38</v>
      </c>
      <c r="C31" s="59" t="s">
        <v>32</v>
      </c>
      <c r="D31" s="60">
        <v>41658</v>
      </c>
      <c r="E31" s="60">
        <v>41928</v>
      </c>
      <c r="F31" s="237">
        <f t="shared" ref="F31:F34" si="10">(E31-D31)/7</f>
        <v>38.571428571428569</v>
      </c>
      <c r="G31" s="191">
        <v>-0.44799999999999685</v>
      </c>
      <c r="H31" s="122">
        <f t="shared" si="3"/>
        <v>1.3641478348793514</v>
      </c>
      <c r="I31" s="32"/>
      <c r="J31" s="32"/>
      <c r="K31" s="191">
        <v>-1.200999999999997</v>
      </c>
      <c r="L31" s="122">
        <f t="shared" si="4"/>
        <v>2.298989696069349</v>
      </c>
      <c r="M31" s="32"/>
      <c r="N31" s="32"/>
      <c r="O31" s="191">
        <v>-4.8509999999999991</v>
      </c>
      <c r="P31" s="122">
        <f t="shared" si="5"/>
        <v>28.86001210823197</v>
      </c>
      <c r="Q31" s="32"/>
      <c r="R31" s="32"/>
      <c r="S31" s="191">
        <v>-2.9129999999999967</v>
      </c>
      <c r="T31" s="122">
        <f t="shared" si="6"/>
        <v>7.5318277163296337</v>
      </c>
      <c r="U31" s="32"/>
      <c r="V31" s="32"/>
      <c r="W31" s="191">
        <v>5.16</v>
      </c>
      <c r="X31" s="122">
        <f t="shared" si="7"/>
        <v>2.7969533466499143E-2</v>
      </c>
      <c r="Y31" s="32"/>
      <c r="Z31" s="32"/>
      <c r="AA31" s="191">
        <v>4.0470000000000006</v>
      </c>
      <c r="AB31" s="122">
        <f t="shared" si="8"/>
        <v>6.0496689180858564E-2</v>
      </c>
      <c r="AC31" s="32"/>
      <c r="AD31" s="32"/>
    </row>
    <row r="32" spans="1:35" ht="17" x14ac:dyDescent="0.2">
      <c r="A32" s="191">
        <v>306</v>
      </c>
      <c r="B32" s="118" t="s">
        <v>38</v>
      </c>
      <c r="C32" s="59" t="s">
        <v>32</v>
      </c>
      <c r="D32" s="60">
        <v>41673</v>
      </c>
      <c r="E32" s="60">
        <v>41935</v>
      </c>
      <c r="F32" s="237">
        <f t="shared" si="10"/>
        <v>37.428571428571431</v>
      </c>
      <c r="G32" s="191">
        <v>-0.64399999999999835</v>
      </c>
      <c r="H32" s="122">
        <f t="shared" si="3"/>
        <v>1.5626557603446329</v>
      </c>
      <c r="I32" s="32"/>
      <c r="J32" s="32"/>
      <c r="K32" s="191">
        <v>-2.4609999999999985</v>
      </c>
      <c r="L32" s="122">
        <f t="shared" si="4"/>
        <v>5.5059824063627829</v>
      </c>
      <c r="M32" s="32"/>
      <c r="N32" s="32"/>
      <c r="O32" s="191">
        <v>-4.666999999999998</v>
      </c>
      <c r="P32" s="122">
        <f t="shared" si="5"/>
        <v>25.404285789812846</v>
      </c>
      <c r="Q32" s="32"/>
      <c r="R32" s="32"/>
      <c r="S32" s="191">
        <v>-1.8329999999999984</v>
      </c>
      <c r="T32" s="122">
        <f t="shared" si="6"/>
        <v>3.5627716024267202</v>
      </c>
      <c r="U32" s="32"/>
      <c r="V32" s="32"/>
      <c r="W32" s="191">
        <v>4.9800000000000004</v>
      </c>
      <c r="X32" s="122">
        <f t="shared" si="7"/>
        <v>3.1686233743438402E-2</v>
      </c>
      <c r="Y32" s="32"/>
      <c r="Z32" s="32"/>
      <c r="AA32" s="191">
        <v>3.8640000000000008</v>
      </c>
      <c r="AB32" s="122">
        <f t="shared" si="8"/>
        <v>6.8678388598554949E-2</v>
      </c>
      <c r="AC32" s="32"/>
      <c r="AD32" s="32"/>
    </row>
    <row r="33" spans="1:32" ht="17" x14ac:dyDescent="0.2">
      <c r="A33" s="191">
        <v>324</v>
      </c>
      <c r="B33" s="118" t="s">
        <v>38</v>
      </c>
      <c r="C33" s="59" t="s">
        <v>39</v>
      </c>
      <c r="D33" s="60">
        <v>41680</v>
      </c>
      <c r="E33" s="60">
        <v>41932</v>
      </c>
      <c r="F33" s="237">
        <f t="shared" si="10"/>
        <v>36</v>
      </c>
      <c r="G33" s="191">
        <v>-0.55099999999999838</v>
      </c>
      <c r="H33" s="122">
        <f t="shared" si="3"/>
        <v>1.4651008746113361</v>
      </c>
      <c r="I33" s="32"/>
      <c r="J33" s="32"/>
      <c r="K33" s="191">
        <v>-1.7420000000000009</v>
      </c>
      <c r="L33" s="122">
        <f t="shared" si="4"/>
        <v>3.344985599656253</v>
      </c>
      <c r="M33" s="32"/>
      <c r="N33" s="32"/>
      <c r="O33" s="191">
        <v>-4.4439999999999991</v>
      </c>
      <c r="P33" s="122">
        <f t="shared" si="5"/>
        <v>21.765933638495259</v>
      </c>
      <c r="Q33" s="32"/>
      <c r="R33" s="32"/>
      <c r="S33" s="191">
        <v>-2.1340000000000003</v>
      </c>
      <c r="T33" s="122">
        <f t="shared" si="6"/>
        <v>4.3893277503169728</v>
      </c>
      <c r="U33" s="32"/>
      <c r="V33" s="32"/>
      <c r="W33" s="191">
        <v>5.8360000000000021</v>
      </c>
      <c r="X33" s="122">
        <f t="shared" si="7"/>
        <v>1.7506081471783976E-2</v>
      </c>
      <c r="Y33" s="32"/>
      <c r="Z33" s="32"/>
      <c r="AA33" s="191">
        <v>4.0889999999999986</v>
      </c>
      <c r="AB33" s="122">
        <f t="shared" si="8"/>
        <v>5.8760887656820436E-2</v>
      </c>
      <c r="AC33" s="32"/>
      <c r="AD33" s="32"/>
    </row>
    <row r="34" spans="1:32" ht="17" x14ac:dyDescent="0.2">
      <c r="A34" s="191">
        <v>538</v>
      </c>
      <c r="B34" s="118" t="s">
        <v>38</v>
      </c>
      <c r="C34" s="59" t="s">
        <v>32</v>
      </c>
      <c r="D34" s="60">
        <v>42135</v>
      </c>
      <c r="E34" s="60">
        <v>42384</v>
      </c>
      <c r="F34" s="237">
        <f t="shared" si="10"/>
        <v>35.571428571428569</v>
      </c>
      <c r="G34" s="191">
        <v>0.51399999999999935</v>
      </c>
      <c r="H34" s="122">
        <f t="shared" si="3"/>
        <v>0.70027816044360269</v>
      </c>
      <c r="I34" s="32"/>
      <c r="J34" s="32"/>
      <c r="K34" s="191">
        <v>-1.8160000000000025</v>
      </c>
      <c r="L34" s="122">
        <f t="shared" si="4"/>
        <v>3.5210360542526096</v>
      </c>
      <c r="M34" s="32"/>
      <c r="N34" s="32"/>
      <c r="O34" s="191">
        <v>-4.7850000000000019</v>
      </c>
      <c r="P34" s="122">
        <f t="shared" si="5"/>
        <v>27.569477110784586</v>
      </c>
      <c r="Q34" s="32"/>
      <c r="R34" s="32"/>
      <c r="S34" s="191">
        <v>-3.8350000000000009</v>
      </c>
      <c r="T34" s="122">
        <f t="shared" si="6"/>
        <v>14.270856310721488</v>
      </c>
      <c r="U34" s="32"/>
      <c r="V34" s="32"/>
      <c r="W34" s="191">
        <v>5.2199999999999989</v>
      </c>
      <c r="X34" s="122">
        <f t="shared" si="7"/>
        <v>2.6830169888679825E-2</v>
      </c>
      <c r="Y34" s="32"/>
      <c r="Z34" s="32"/>
      <c r="AA34" s="191">
        <v>4.2889999999999979</v>
      </c>
      <c r="AB34" s="122">
        <f t="shared" si="8"/>
        <v>5.1154323849425323E-2</v>
      </c>
      <c r="AC34" s="32"/>
      <c r="AD34" s="32"/>
    </row>
    <row r="35" spans="1:32" x14ac:dyDescent="0.2">
      <c r="A35" s="196"/>
      <c r="B35" s="196"/>
      <c r="C35" s="196"/>
      <c r="D35" s="196"/>
      <c r="E35" s="196"/>
      <c r="F35" s="196"/>
      <c r="G35" s="196"/>
      <c r="H35" s="32"/>
      <c r="I35" s="32"/>
      <c r="J35" s="32"/>
      <c r="K35" s="196"/>
      <c r="L35" s="32"/>
      <c r="M35" s="32"/>
      <c r="N35" s="32"/>
      <c r="O35" s="196"/>
      <c r="P35" s="32"/>
      <c r="Q35" s="32"/>
      <c r="R35" s="32"/>
      <c r="S35" s="196"/>
      <c r="T35" s="32"/>
      <c r="U35" s="32"/>
      <c r="V35" s="32"/>
      <c r="W35" s="196"/>
      <c r="X35" s="32"/>
      <c r="Y35" s="32"/>
      <c r="Z35" s="32"/>
      <c r="AA35" s="196"/>
      <c r="AB35" s="32"/>
      <c r="AC35" s="32"/>
      <c r="AD35" s="32"/>
    </row>
    <row r="36" spans="1:32" ht="17" x14ac:dyDescent="0.2">
      <c r="A36" s="191">
        <v>757</v>
      </c>
      <c r="B36" s="233" t="s">
        <v>280</v>
      </c>
      <c r="C36" s="59" t="s">
        <v>32</v>
      </c>
      <c r="D36" s="236">
        <v>41946</v>
      </c>
      <c r="E36" s="236">
        <v>42090</v>
      </c>
      <c r="F36" s="237">
        <f>(E36-D36)/7</f>
        <v>20.571428571428573</v>
      </c>
      <c r="G36" s="191">
        <v>-3.5000000000000142E-2</v>
      </c>
      <c r="H36" s="122">
        <f t="shared" si="3"/>
        <v>1.0245568230328015</v>
      </c>
      <c r="I36" s="32">
        <f>AVERAGE(H36:H39)</f>
        <v>0.77878136804646281</v>
      </c>
      <c r="J36" s="32">
        <f>STDEV(H36:H39)/SQRT(4)</f>
        <v>9.8736803066241982E-2</v>
      </c>
      <c r="K36" s="191">
        <v>-2.1750000000000007</v>
      </c>
      <c r="L36" s="122">
        <f t="shared" si="4"/>
        <v>4.5158576192245272</v>
      </c>
      <c r="M36" s="32">
        <f>AVERAGE(L36:L39)</f>
        <v>2.701995051784019</v>
      </c>
      <c r="N36" s="32">
        <f>STDEV(L36:L39)/SQRT(4)</f>
        <v>0.62525019841709828</v>
      </c>
      <c r="O36" s="191">
        <v>-4.2900000000000027</v>
      </c>
      <c r="P36" s="122">
        <f t="shared" si="5"/>
        <v>19.562244443073133</v>
      </c>
      <c r="Q36" s="32">
        <f>AVERAGE(P36:P39)</f>
        <v>15.34022300455478</v>
      </c>
      <c r="R36" s="32">
        <f>STDEV(P36:P39)/SQRT(4)</f>
        <v>1.5202892961786783</v>
      </c>
      <c r="S36" s="191">
        <v>-2.7570000000000014</v>
      </c>
      <c r="T36" s="122">
        <f t="shared" si="6"/>
        <v>6.7598910753001151</v>
      </c>
      <c r="U36" s="32">
        <f>AVERAGE(T36:T39)</f>
        <v>4.0621852995461856</v>
      </c>
      <c r="V36" s="32">
        <f>STDEV(T36:T39)/SQRT(4)</f>
        <v>0.9030379458723452</v>
      </c>
      <c r="W36" s="191">
        <v>6.1179999999999986</v>
      </c>
      <c r="X36" s="122">
        <f t="shared" si="7"/>
        <v>1.4397877909354768E-2</v>
      </c>
      <c r="Y36" s="32">
        <f>AVERAGE(X36:X39)</f>
        <v>1.0486969412247471E-2</v>
      </c>
      <c r="Z36" s="32">
        <f>STDEV(X36:X39)/SQRT(4)</f>
        <v>1.4262858344943222E-3</v>
      </c>
      <c r="AA36" s="191">
        <v>5.879999999999999</v>
      </c>
      <c r="AB36" s="122">
        <f t="shared" si="8"/>
        <v>1.6980232226969674E-2</v>
      </c>
      <c r="AC36" s="32">
        <f>AVERAGE(AB36:AB39)</f>
        <v>1.5922374580839428E-2</v>
      </c>
      <c r="AD36" s="32">
        <f>STDEV(AB36:AB39)/SQRT(4)</f>
        <v>3.1617014958842597E-3</v>
      </c>
    </row>
    <row r="37" spans="1:32" ht="17" x14ac:dyDescent="0.2">
      <c r="A37" s="191">
        <v>768</v>
      </c>
      <c r="B37" s="233" t="s">
        <v>280</v>
      </c>
      <c r="C37" s="59" t="s">
        <v>32</v>
      </c>
      <c r="D37" s="236">
        <v>41953</v>
      </c>
      <c r="E37" s="236">
        <v>42090</v>
      </c>
      <c r="F37" s="237">
        <f t="shared" ref="F37:F39" si="11">(E37-D37)/7</f>
        <v>19.571428571428573</v>
      </c>
      <c r="G37" s="191">
        <v>0.86799999999999855</v>
      </c>
      <c r="H37" s="122">
        <f t="shared" si="3"/>
        <v>0.54790588322384592</v>
      </c>
      <c r="I37" s="32"/>
      <c r="J37" s="196"/>
      <c r="K37" s="191">
        <v>-0.72900000000000276</v>
      </c>
      <c r="L37" s="122">
        <f t="shared" si="4"/>
        <v>1.6574898089759875</v>
      </c>
      <c r="M37" s="32"/>
      <c r="N37" s="196"/>
      <c r="O37" s="191">
        <v>-3.7290000000000028</v>
      </c>
      <c r="P37" s="122">
        <f t="shared" si="5"/>
        <v>13.259918471807897</v>
      </c>
      <c r="Q37" s="32"/>
      <c r="R37" s="196"/>
      <c r="S37" s="191">
        <v>-1.7630000000000017</v>
      </c>
      <c r="T37" s="122">
        <f t="shared" si="6"/>
        <v>3.3940316068235887</v>
      </c>
      <c r="U37" s="32"/>
      <c r="V37" s="196"/>
      <c r="W37" s="191">
        <v>7.046999999999997</v>
      </c>
      <c r="X37" s="122">
        <f t="shared" si="7"/>
        <v>7.5620861476073413E-3</v>
      </c>
      <c r="Y37" s="32"/>
      <c r="Z37" s="196"/>
      <c r="AA37" s="191">
        <v>5.8889999999999993</v>
      </c>
      <c r="AB37" s="122">
        <f t="shared" si="8"/>
        <v>1.6874633747388804E-2</v>
      </c>
      <c r="AC37" s="196"/>
      <c r="AD37" s="196"/>
    </row>
    <row r="38" spans="1:32" ht="17" x14ac:dyDescent="0.2">
      <c r="A38" s="191">
        <v>756</v>
      </c>
      <c r="B38" s="233" t="s">
        <v>280</v>
      </c>
      <c r="C38" s="59" t="s">
        <v>32</v>
      </c>
      <c r="D38" s="236">
        <v>41946</v>
      </c>
      <c r="E38" s="236">
        <v>42090</v>
      </c>
      <c r="F38" s="237">
        <f t="shared" si="11"/>
        <v>20.571428571428573</v>
      </c>
      <c r="G38" s="191">
        <v>0.45100000000000051</v>
      </c>
      <c r="H38" s="122">
        <f t="shared" si="3"/>
        <v>0.73153561035216297</v>
      </c>
      <c r="I38" s="32"/>
      <c r="J38" s="196"/>
      <c r="K38" s="191">
        <v>-1.1589999999999989</v>
      </c>
      <c r="L38" s="122">
        <f t="shared" si="4"/>
        <v>2.2330259239651431</v>
      </c>
      <c r="M38" s="32"/>
      <c r="N38" s="196"/>
      <c r="O38" s="191">
        <v>-3.6989999999999998</v>
      </c>
      <c r="P38" s="122">
        <f t="shared" si="5"/>
        <v>12.987033295636451</v>
      </c>
      <c r="Q38" s="32"/>
      <c r="R38" s="196"/>
      <c r="S38" s="191">
        <v>-1.5919999999999987</v>
      </c>
      <c r="T38" s="122">
        <f t="shared" si="6"/>
        <v>3.0146698191167594</v>
      </c>
      <c r="U38" s="32"/>
      <c r="V38" s="196"/>
      <c r="W38" s="191">
        <v>6.6170000000000009</v>
      </c>
      <c r="X38" s="122">
        <f t="shared" si="7"/>
        <v>1.01878963692075E-2</v>
      </c>
      <c r="Y38" s="32"/>
      <c r="Z38" s="196"/>
      <c r="AA38" s="191">
        <v>7.0970000000000013</v>
      </c>
      <c r="AB38" s="122">
        <f t="shared" si="8"/>
        <v>7.3044937324332404E-3</v>
      </c>
      <c r="AC38" s="196"/>
      <c r="AD38" s="196"/>
    </row>
    <row r="39" spans="1:32" ht="17" x14ac:dyDescent="0.2">
      <c r="A39" s="191">
        <v>758</v>
      </c>
      <c r="B39" s="233" t="s">
        <v>280</v>
      </c>
      <c r="C39" s="59" t="s">
        <v>32</v>
      </c>
      <c r="D39" s="236">
        <v>41946</v>
      </c>
      <c r="E39" s="236">
        <v>42090</v>
      </c>
      <c r="F39" s="237">
        <f t="shared" si="11"/>
        <v>20.571428571428573</v>
      </c>
      <c r="G39" s="191">
        <v>0.30200000000000315</v>
      </c>
      <c r="H39" s="122">
        <f t="shared" si="3"/>
        <v>0.81112715557704096</v>
      </c>
      <c r="I39" s="32"/>
      <c r="J39" s="196"/>
      <c r="K39" s="191">
        <v>-1.2639999999999993</v>
      </c>
      <c r="L39" s="122">
        <f t="shared" si="4"/>
        <v>2.4016068549704164</v>
      </c>
      <c r="M39" s="32"/>
      <c r="N39" s="196"/>
      <c r="O39" s="191">
        <v>-3.9589999999999996</v>
      </c>
      <c r="P39" s="122">
        <f t="shared" si="5"/>
        <v>15.551695807701631</v>
      </c>
      <c r="Q39" s="32"/>
      <c r="R39" s="196"/>
      <c r="S39" s="191">
        <v>-1.6229999999999976</v>
      </c>
      <c r="T39" s="122">
        <f t="shared" si="6"/>
        <v>3.0801486969442804</v>
      </c>
      <c r="U39" s="32"/>
      <c r="V39" s="196"/>
      <c r="W39" s="191">
        <v>6.6730000000000018</v>
      </c>
      <c r="X39" s="122">
        <f t="shared" si="7"/>
        <v>9.8000172228202669E-3</v>
      </c>
      <c r="Y39" s="32"/>
      <c r="Z39" s="196"/>
      <c r="AA39" s="191">
        <v>5.4720000000000013</v>
      </c>
      <c r="AB39" s="122">
        <f t="shared" si="8"/>
        <v>2.2530138616565998E-2</v>
      </c>
      <c r="AC39" s="196"/>
      <c r="AD39" s="196"/>
    </row>
    <row r="40" spans="1:32" x14ac:dyDescent="0.2"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</row>
    <row r="41" spans="1:32" x14ac:dyDescent="0.2"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</row>
    <row r="42" spans="1:32" x14ac:dyDescent="0.2"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5" t="s">
        <v>266</v>
      </c>
      <c r="M42" s="195" t="s">
        <v>267</v>
      </c>
      <c r="N42" s="195" t="s">
        <v>268</v>
      </c>
      <c r="O42" s="195" t="s">
        <v>265</v>
      </c>
      <c r="P42" s="195" t="s">
        <v>269</v>
      </c>
      <c r="Q42" s="195" t="s">
        <v>270</v>
      </c>
      <c r="R42" s="195" t="s">
        <v>271</v>
      </c>
      <c r="S42" s="195" t="s">
        <v>264</v>
      </c>
      <c r="T42" s="195" t="s">
        <v>272</v>
      </c>
      <c r="U42" s="195" t="s">
        <v>273</v>
      </c>
      <c r="V42" s="195" t="s">
        <v>274</v>
      </c>
      <c r="W42" s="195" t="s">
        <v>262</v>
      </c>
      <c r="X42" s="194"/>
      <c r="Y42" s="194"/>
      <c r="Z42" s="196"/>
      <c r="AA42" s="196"/>
      <c r="AB42" s="196"/>
      <c r="AC42" s="196"/>
      <c r="AD42" s="196"/>
      <c r="AE42" s="196"/>
      <c r="AF42" s="196"/>
    </row>
    <row r="43" spans="1:32" x14ac:dyDescent="0.2">
      <c r="B43" s="196"/>
      <c r="C43" s="195" t="s">
        <v>281</v>
      </c>
      <c r="H43" s="196"/>
      <c r="I43" s="196"/>
      <c r="J43" s="196"/>
      <c r="K43" s="224" t="s">
        <v>0</v>
      </c>
      <c r="L43" s="122">
        <f>AC4/AC4</f>
        <v>1</v>
      </c>
      <c r="M43" s="192">
        <f>Y24/Y24</f>
        <v>1</v>
      </c>
      <c r="N43" s="192">
        <f>AC24/AC24</f>
        <v>1</v>
      </c>
      <c r="O43" s="192">
        <f>M24/M24</f>
        <v>1</v>
      </c>
      <c r="P43" s="192">
        <f>U24/U24</f>
        <v>1</v>
      </c>
      <c r="Q43" s="192">
        <f>Q24/Q24</f>
        <v>1</v>
      </c>
      <c r="R43" s="192">
        <f>Q4/Q4</f>
        <v>1</v>
      </c>
      <c r="S43" s="192">
        <f>I24/I24</f>
        <v>1</v>
      </c>
      <c r="T43" s="192">
        <f>U4/U4</f>
        <v>1</v>
      </c>
      <c r="U43" s="192">
        <f>Y4/Y4</f>
        <v>1</v>
      </c>
      <c r="V43" s="192">
        <f>I4/I4</f>
        <v>1</v>
      </c>
      <c r="W43" s="192">
        <f>M4/M4</f>
        <v>1</v>
      </c>
      <c r="X43" s="31"/>
      <c r="Y43" s="31"/>
      <c r="Z43" s="196"/>
      <c r="AA43" s="196"/>
      <c r="AB43" s="196"/>
      <c r="AC43" s="196"/>
      <c r="AD43" s="196"/>
      <c r="AE43" s="196"/>
      <c r="AF43" s="196"/>
    </row>
    <row r="44" spans="1:32" ht="18" thickBot="1" x14ac:dyDescent="0.25">
      <c r="A44" s="234" t="s">
        <v>1</v>
      </c>
      <c r="B44" s="234" t="s">
        <v>3</v>
      </c>
      <c r="C44" s="235" t="s">
        <v>279</v>
      </c>
      <c r="H44" s="196"/>
      <c r="I44" s="196"/>
      <c r="J44" s="196"/>
      <c r="K44" s="225" t="s">
        <v>276</v>
      </c>
      <c r="L44" s="122">
        <f>AC10/AC4</f>
        <v>0.75785415603315875</v>
      </c>
      <c r="M44" s="192">
        <f>Y30/Y24</f>
        <v>1.922489973091458</v>
      </c>
      <c r="N44" s="192">
        <f>AC30/AC24</f>
        <v>1.0426644362687276</v>
      </c>
      <c r="O44" s="192">
        <f>M30/M24</f>
        <v>2.7545241432650069</v>
      </c>
      <c r="P44" s="192">
        <f>U30/U24</f>
        <v>2.4225129544861881</v>
      </c>
      <c r="Q44" s="192">
        <f>Q30/Q24</f>
        <v>2.9471570028442091</v>
      </c>
      <c r="R44" s="192">
        <f>Q10/Q4</f>
        <v>1.5960615577422077</v>
      </c>
      <c r="S44" s="192">
        <f>I30/I24</f>
        <v>1.7865907648015633</v>
      </c>
      <c r="T44" s="192">
        <f>U10/U4</f>
        <v>1.4623380436844522</v>
      </c>
      <c r="U44" s="192">
        <f>Y10/Y4</f>
        <v>2.1431480132863547</v>
      </c>
      <c r="V44" s="192">
        <f>I10/I4</f>
        <v>2.250956303542222</v>
      </c>
      <c r="W44" s="192">
        <f>M10/M4</f>
        <v>1.0211212894943555</v>
      </c>
      <c r="X44" s="31"/>
      <c r="Y44" s="31"/>
      <c r="Z44" s="196"/>
      <c r="AA44" s="196"/>
      <c r="AB44" s="196"/>
      <c r="AC44" s="196"/>
      <c r="AD44" s="196"/>
      <c r="AE44" s="196"/>
      <c r="AF44" s="196"/>
    </row>
    <row r="45" spans="1:32" ht="15" customHeight="1" x14ac:dyDescent="0.2">
      <c r="A45" s="190">
        <v>199</v>
      </c>
      <c r="B45" s="190" t="s">
        <v>0</v>
      </c>
      <c r="C45" s="193">
        <v>20.555</v>
      </c>
      <c r="H45" s="196"/>
      <c r="I45" s="196"/>
      <c r="J45" s="196"/>
      <c r="K45" s="230" t="s">
        <v>123</v>
      </c>
      <c r="L45" s="122">
        <f>AC16/AC4</f>
        <v>0.78360234290952779</v>
      </c>
      <c r="M45" s="192">
        <f>Y36/Y24</f>
        <v>0.78441564582714263</v>
      </c>
      <c r="N45" s="192">
        <f>AC36/AC24</f>
        <v>0.28146750037552482</v>
      </c>
      <c r="O45" s="192">
        <f>M36/M24</f>
        <v>2.0784727886141598</v>
      </c>
      <c r="P45" s="192">
        <f>U36/U24</f>
        <v>1.3179359303315026</v>
      </c>
      <c r="Q45" s="192">
        <f>Q36/Q24</f>
        <v>1.6604674812878581</v>
      </c>
      <c r="R45" s="192">
        <f>Q16/Q4</f>
        <v>1.0594449639438759</v>
      </c>
      <c r="S45" s="192">
        <f>I36/I24</f>
        <v>1.0756206537923247</v>
      </c>
      <c r="T45" s="192">
        <f>U16/U4</f>
        <v>0.92054256968062576</v>
      </c>
      <c r="U45" s="192">
        <f>Y16/Y4</f>
        <v>1.3975172517965981</v>
      </c>
      <c r="V45" s="192">
        <f>I16/I4</f>
        <v>1.3890557960374161</v>
      </c>
      <c r="W45" s="192">
        <f>M16/M4</f>
        <v>0.9347185161160394</v>
      </c>
      <c r="X45" s="31"/>
      <c r="Y45" s="31"/>
      <c r="Z45" s="196"/>
      <c r="AA45" s="196"/>
      <c r="AB45" s="196"/>
      <c r="AC45" s="196"/>
      <c r="AD45" s="196"/>
      <c r="AE45" s="196"/>
      <c r="AF45" s="196"/>
    </row>
    <row r="46" spans="1:32" x14ac:dyDescent="0.2">
      <c r="A46" s="191">
        <v>301</v>
      </c>
      <c r="B46" s="191" t="s">
        <v>0</v>
      </c>
      <c r="C46" s="192">
        <v>21.707999999999998</v>
      </c>
      <c r="H46" s="196"/>
      <c r="I46" s="196"/>
      <c r="J46" s="196"/>
      <c r="K46" s="223"/>
      <c r="L46" s="122">
        <f>AD4/AC4</f>
        <v>0.16520718650061852</v>
      </c>
      <c r="M46" s="192">
        <f>Z24/Y24</f>
        <v>0.10777798243404332</v>
      </c>
      <c r="N46" s="192">
        <f>AD24/AC24</f>
        <v>0.37303730637730242</v>
      </c>
      <c r="O46" s="192">
        <f>N24/M24</f>
        <v>0.22650758578582106</v>
      </c>
      <c r="P46" s="192">
        <f>V24/U24</f>
        <v>0.15542806067950748</v>
      </c>
      <c r="Q46" s="192">
        <f>R24/Q24</f>
        <v>0.10172002799843557</v>
      </c>
      <c r="R46" s="192">
        <f>R4/Q4</f>
        <v>0.12414948602561052</v>
      </c>
      <c r="S46" s="192">
        <f>J24/I24</f>
        <v>0.11187985657948538</v>
      </c>
      <c r="T46" s="192">
        <f>V4/U4</f>
        <v>0.11402595493667565</v>
      </c>
      <c r="U46" s="192">
        <f>Z4/Y4</f>
        <v>9.0898496070804691E-2</v>
      </c>
      <c r="V46" s="192">
        <f>J4/I4</f>
        <v>4.0622959718114658E-2</v>
      </c>
      <c r="W46" s="192">
        <f>N4/M4</f>
        <v>0.23278754040979144</v>
      </c>
      <c r="X46" s="31"/>
      <c r="Y46" s="31"/>
      <c r="Z46" s="196"/>
      <c r="AA46" s="196"/>
      <c r="AB46" s="196"/>
      <c r="AC46" s="196"/>
      <c r="AD46" s="196"/>
      <c r="AE46" s="196"/>
      <c r="AF46" s="196"/>
    </row>
    <row r="47" spans="1:32" x14ac:dyDescent="0.2">
      <c r="A47" s="191">
        <v>303</v>
      </c>
      <c r="B47" s="191" t="s">
        <v>0</v>
      </c>
      <c r="C47" s="192">
        <v>19.762</v>
      </c>
      <c r="H47" s="196"/>
      <c r="I47" s="196"/>
      <c r="J47" s="196"/>
      <c r="K47" s="223"/>
      <c r="L47" s="122">
        <f>AD10/AC4</f>
        <v>7.7547323763791379E-2</v>
      </c>
      <c r="M47" s="192">
        <f>Z30/Y24</f>
        <v>0.17605601449277372</v>
      </c>
      <c r="N47" s="192">
        <f>AD30/AC24</f>
        <v>5.1175589719552786E-2</v>
      </c>
      <c r="O47" s="192">
        <f>N30/M24</f>
        <v>0.40446446962220739</v>
      </c>
      <c r="P47" s="192">
        <f>V30/U24</f>
        <v>0.61139649013549546</v>
      </c>
      <c r="Q47" s="192">
        <f>R30/Q24</f>
        <v>0.19381707310956392</v>
      </c>
      <c r="R47" s="192">
        <f>R10/Q4</f>
        <v>0.3138181489541782</v>
      </c>
      <c r="S47" s="192">
        <f>J30/I24</f>
        <v>0.21071742973504073</v>
      </c>
      <c r="T47" s="192">
        <f>V10/U4</f>
        <v>0.10838252110615955</v>
      </c>
      <c r="U47" s="192">
        <f>Z10/Y4</f>
        <v>0.37443031286413508</v>
      </c>
      <c r="V47" s="192">
        <f>J10/I4</f>
        <v>0.19265519777186896</v>
      </c>
      <c r="W47" s="192">
        <f>N10/M4</f>
        <v>0.26517312777795171</v>
      </c>
      <c r="X47" s="31"/>
      <c r="Y47" s="31"/>
      <c r="Z47" s="196"/>
      <c r="AA47" s="196"/>
      <c r="AB47" s="196"/>
      <c r="AC47" s="196"/>
      <c r="AD47" s="196"/>
      <c r="AE47" s="196"/>
      <c r="AF47" s="196"/>
    </row>
    <row r="48" spans="1:32" x14ac:dyDescent="0.2">
      <c r="A48" s="191">
        <v>308</v>
      </c>
      <c r="B48" s="191" t="s">
        <v>0</v>
      </c>
      <c r="C48" s="192">
        <v>20.568000000000001</v>
      </c>
      <c r="H48" s="196"/>
      <c r="I48" s="196"/>
      <c r="J48" s="196"/>
      <c r="K48" s="196"/>
      <c r="L48" s="122">
        <f>AD16/AC4</f>
        <v>8.5747089715706465E-2</v>
      </c>
      <c r="M48" s="192">
        <f>Z36/Y24</f>
        <v>0.10668486576230012</v>
      </c>
      <c r="N48" s="192">
        <f>AD36/AC24</f>
        <v>5.5890923333194426E-2</v>
      </c>
      <c r="O48" s="192">
        <f>N36/M24</f>
        <v>0.48096517520544391</v>
      </c>
      <c r="P48" s="192">
        <f>V36/U24</f>
        <v>0.29298174936797633</v>
      </c>
      <c r="Q48" s="192">
        <f>R36/Q24</f>
        <v>0.1645602503760972</v>
      </c>
      <c r="R48" s="192">
        <f>R16/Q4</f>
        <v>0.16369753740882806</v>
      </c>
      <c r="S48" s="192">
        <f>J36/I24</f>
        <v>0.13637119354034036</v>
      </c>
      <c r="T48" s="192">
        <f>V16/U4</f>
        <v>8.8550058297210063E-2</v>
      </c>
      <c r="U48" s="192">
        <f>Z16/Y4</f>
        <v>0.19099563369277842</v>
      </c>
      <c r="V48" s="192">
        <f>J16/I4</f>
        <v>0.14804187965298199</v>
      </c>
      <c r="W48" s="192">
        <f>N16/M4</f>
        <v>0.2070032484035442</v>
      </c>
      <c r="X48" s="31"/>
      <c r="Y48" s="31"/>
      <c r="Z48" s="196"/>
      <c r="AA48" s="196"/>
      <c r="AB48" s="196"/>
      <c r="AC48" s="196"/>
      <c r="AD48" s="196"/>
      <c r="AE48" s="196"/>
      <c r="AF48" s="196"/>
    </row>
    <row r="49" spans="1:32" x14ac:dyDescent="0.2">
      <c r="A49" s="191">
        <v>321</v>
      </c>
      <c r="B49" s="191" t="s">
        <v>0</v>
      </c>
      <c r="C49" s="192">
        <v>20.524999999999999</v>
      </c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</row>
    <row r="50" spans="1:32" x14ac:dyDescent="0.2">
      <c r="A50" s="196"/>
      <c r="B50" s="196"/>
      <c r="C50" s="31"/>
    </row>
    <row r="51" spans="1:32" ht="17" x14ac:dyDescent="0.2">
      <c r="A51" s="191">
        <v>287</v>
      </c>
      <c r="B51" s="118" t="s">
        <v>38</v>
      </c>
      <c r="C51" s="192">
        <v>22.466000000000001</v>
      </c>
    </row>
    <row r="52" spans="1:32" ht="17" x14ac:dyDescent="0.2">
      <c r="A52" s="191">
        <v>289</v>
      </c>
      <c r="B52" s="118" t="s">
        <v>38</v>
      </c>
      <c r="C52" s="192">
        <v>21.021999999999998</v>
      </c>
    </row>
    <row r="53" spans="1:32" ht="17" x14ac:dyDescent="0.2">
      <c r="A53" s="191">
        <v>306</v>
      </c>
      <c r="B53" s="118" t="s">
        <v>38</v>
      </c>
      <c r="C53" s="192">
        <v>22.274999999999999</v>
      </c>
    </row>
    <row r="54" spans="1:32" ht="17" x14ac:dyDescent="0.2">
      <c r="A54" s="191">
        <v>324</v>
      </c>
      <c r="B54" s="118" t="s">
        <v>38</v>
      </c>
      <c r="C54" s="192">
        <v>22.459</v>
      </c>
    </row>
    <row r="55" spans="1:32" ht="17" x14ac:dyDescent="0.2">
      <c r="A55" s="191">
        <v>538</v>
      </c>
      <c r="B55" s="118" t="s">
        <v>38</v>
      </c>
      <c r="C55" s="192">
        <v>20.193000000000001</v>
      </c>
    </row>
    <row r="56" spans="1:32" x14ac:dyDescent="0.2">
      <c r="A56" s="196"/>
      <c r="B56" s="196"/>
      <c r="C56" s="31"/>
    </row>
    <row r="57" spans="1:32" ht="17" x14ac:dyDescent="0.2">
      <c r="A57" s="191">
        <v>757</v>
      </c>
      <c r="B57" s="233" t="s">
        <v>280</v>
      </c>
      <c r="C57" s="192">
        <v>21.341000000000001</v>
      </c>
    </row>
    <row r="58" spans="1:32" ht="17" x14ac:dyDescent="0.2">
      <c r="A58" s="191">
        <v>768</v>
      </c>
      <c r="B58" s="233" t="s">
        <v>280</v>
      </c>
      <c r="C58" s="192">
        <v>19.882000000000001</v>
      </c>
    </row>
    <row r="59" spans="1:32" ht="17" x14ac:dyDescent="0.2">
      <c r="A59" s="191">
        <v>756</v>
      </c>
      <c r="B59" s="233" t="s">
        <v>280</v>
      </c>
      <c r="C59" s="192">
        <v>19.54</v>
      </c>
    </row>
    <row r="60" spans="1:32" ht="17" x14ac:dyDescent="0.2">
      <c r="A60" s="191">
        <v>758</v>
      </c>
      <c r="B60" s="233" t="s">
        <v>280</v>
      </c>
      <c r="C60" s="192">
        <v>20.9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B23"/>
  <sheetViews>
    <sheetView topLeftCell="V1" zoomScaleNormal="100" workbookViewId="0">
      <selection activeCell="F19" sqref="F19"/>
    </sheetView>
  </sheetViews>
  <sheetFormatPr baseColWidth="10" defaultRowHeight="15" x14ac:dyDescent="0.2"/>
  <cols>
    <col min="1" max="4" width="11.5" style="248"/>
    <col min="5" max="5" width="12.5" style="248" customWidth="1"/>
    <col min="6" max="8" width="11.5" style="248"/>
  </cols>
  <sheetData>
    <row r="1" spans="1:54" x14ac:dyDescent="0.2">
      <c r="A1" s="346" t="s">
        <v>283</v>
      </c>
      <c r="B1" s="346"/>
      <c r="C1" s="346"/>
      <c r="D1" s="346"/>
      <c r="E1" s="346"/>
      <c r="F1" s="346"/>
      <c r="G1" s="346"/>
      <c r="H1" s="346"/>
    </row>
    <row r="2" spans="1:54" s="247" customFormat="1" x14ac:dyDescent="0.2">
      <c r="G2" s="247" t="s">
        <v>266</v>
      </c>
      <c r="K2" s="247" t="s">
        <v>267</v>
      </c>
      <c r="O2" s="247" t="s">
        <v>268</v>
      </c>
      <c r="S2" s="247" t="s">
        <v>265</v>
      </c>
      <c r="W2" s="247" t="s">
        <v>269</v>
      </c>
      <c r="AA2" s="247" t="s">
        <v>270</v>
      </c>
      <c r="AE2" s="247" t="s">
        <v>271</v>
      </c>
      <c r="AI2" s="247" t="s">
        <v>264</v>
      </c>
      <c r="AM2" s="247" t="s">
        <v>272</v>
      </c>
      <c r="AQ2" s="247" t="s">
        <v>273</v>
      </c>
      <c r="AU2" s="247" t="s">
        <v>274</v>
      </c>
      <c r="AY2" s="247" t="s">
        <v>262</v>
      </c>
    </row>
    <row r="3" spans="1:54" s="248" customFormat="1" ht="16" thickBot="1" x14ac:dyDescent="0.25">
      <c r="A3" s="239" t="s">
        <v>1</v>
      </c>
      <c r="B3" s="239" t="s">
        <v>3</v>
      </c>
      <c r="C3" s="239" t="s">
        <v>2</v>
      </c>
      <c r="D3" s="239" t="s">
        <v>4</v>
      </c>
      <c r="E3" s="239" t="s">
        <v>41</v>
      </c>
      <c r="F3" s="239" t="s">
        <v>56</v>
      </c>
      <c r="G3" s="259" t="s">
        <v>278</v>
      </c>
      <c r="H3" s="259" t="s">
        <v>122</v>
      </c>
      <c r="K3" s="259" t="s">
        <v>278</v>
      </c>
      <c r="L3" s="259" t="s">
        <v>122</v>
      </c>
      <c r="O3" s="259" t="s">
        <v>278</v>
      </c>
      <c r="P3" s="259" t="s">
        <v>122</v>
      </c>
      <c r="S3" s="259" t="s">
        <v>278</v>
      </c>
      <c r="T3" s="259" t="s">
        <v>122</v>
      </c>
      <c r="W3" s="259" t="s">
        <v>278</v>
      </c>
      <c r="X3" s="259" t="s">
        <v>122</v>
      </c>
      <c r="AA3" s="259" t="s">
        <v>278</v>
      </c>
      <c r="AB3" s="259" t="s">
        <v>122</v>
      </c>
      <c r="AE3" s="259" t="s">
        <v>278</v>
      </c>
      <c r="AF3" s="259" t="s">
        <v>122</v>
      </c>
      <c r="AI3" s="259" t="s">
        <v>278</v>
      </c>
      <c r="AJ3" s="259" t="s">
        <v>122</v>
      </c>
      <c r="AM3" s="259" t="s">
        <v>278</v>
      </c>
      <c r="AN3" s="259" t="s">
        <v>122</v>
      </c>
      <c r="AQ3" s="259" t="s">
        <v>278</v>
      </c>
      <c r="AR3" s="259" t="s">
        <v>122</v>
      </c>
      <c r="AU3" s="259" t="s">
        <v>278</v>
      </c>
      <c r="AV3" s="259" t="s">
        <v>122</v>
      </c>
      <c r="AY3" s="259" t="s">
        <v>278</v>
      </c>
      <c r="AZ3" s="259" t="s">
        <v>122</v>
      </c>
    </row>
    <row r="4" spans="1:54" x14ac:dyDescent="0.2">
      <c r="A4" s="241">
        <v>220</v>
      </c>
      <c r="B4" s="241" t="s">
        <v>0</v>
      </c>
      <c r="C4" s="241" t="s">
        <v>39</v>
      </c>
      <c r="D4" s="30">
        <v>42091</v>
      </c>
      <c r="E4" s="30">
        <v>42114</v>
      </c>
      <c r="F4" s="241">
        <f>E4-D4</f>
        <v>23</v>
      </c>
      <c r="G4" s="241">
        <v>-0.4079999999999977</v>
      </c>
      <c r="H4" s="123">
        <f>2^-G4</f>
        <v>1.3268451405971595</v>
      </c>
      <c r="I4" s="32">
        <f>AVERAGE(H4:H8)</f>
        <v>1.0099256342270204</v>
      </c>
      <c r="J4" s="32">
        <f>STDEV(H4:H8)/SQRT((COUNTA(H4:H8)))</f>
        <v>0.15239344304242952</v>
      </c>
      <c r="K4" s="241">
        <v>8.0010000000000012</v>
      </c>
      <c r="L4" s="123">
        <v>3.9035433319939512E-3</v>
      </c>
      <c r="M4" s="32">
        <f>AVERAGE(L4:L8)</f>
        <v>6.0786893653243983E-3</v>
      </c>
      <c r="N4" s="32">
        <f>STDEV(L4:L8)/SQRT((COUNTA(L4:L8)))</f>
        <v>1.1598651197352518E-3</v>
      </c>
      <c r="O4" s="241">
        <v>5.1260000000000012</v>
      </c>
      <c r="P4" s="123">
        <v>2.863652014610471E-2</v>
      </c>
      <c r="Q4" s="32">
        <f>AVERAGE(P4:P8)</f>
        <v>3.918568614403066E-2</v>
      </c>
      <c r="R4" s="32">
        <f>STDEV(P4:P8)/SQRT((COUNTA(P4:P8)))</f>
        <v>1.1624851790853111E-2</v>
      </c>
      <c r="S4" s="241">
        <v>1.022000000000002</v>
      </c>
      <c r="T4" s="123">
        <v>0.49243322144777463</v>
      </c>
      <c r="U4" s="32">
        <f>AVERAGE(T4:T8)</f>
        <v>0.79329726006916768</v>
      </c>
      <c r="V4" s="32">
        <f>STDEV(T4:T8)/SQRT((COUNTA(T4:T8)))</f>
        <v>0.17853357750437115</v>
      </c>
      <c r="W4" s="123">
        <v>0.16400000000000148</v>
      </c>
      <c r="X4" s="123">
        <v>0.89254697147297579</v>
      </c>
      <c r="Y4" s="32">
        <f>AVERAGE(X4:X8)</f>
        <v>0.91756314165187458</v>
      </c>
      <c r="Z4" s="32">
        <f>STDEV(X4:X8)/SQRT((COUNTA(X4:X8)))</f>
        <v>0.14043489538465287</v>
      </c>
      <c r="AA4" s="123">
        <v>0.35800000000000054</v>
      </c>
      <c r="AB4" s="123">
        <v>0.7802454801737031</v>
      </c>
      <c r="AC4" s="32">
        <f>AVERAGE(AB4:AB8)</f>
        <v>2.1045946983019963</v>
      </c>
      <c r="AD4" s="32">
        <f>STDEV(AB4:AB8)/SQRT((COUNTA(AB4:AB8)))</f>
        <v>0.47463627477017384</v>
      </c>
      <c r="AE4" s="123">
        <v>1.3010000000000019</v>
      </c>
      <c r="AF4" s="123">
        <v>0.40584479048863875</v>
      </c>
      <c r="AG4" s="32">
        <f>AVERAGE(AF4:AF8)</f>
        <v>0.51125234225757554</v>
      </c>
      <c r="AH4" s="32">
        <f>STDEV(AF4:AF8)/SQRT((COUNTA(AF4:AF8)))</f>
        <v>8.6821509646384937E-2</v>
      </c>
      <c r="AI4" s="123">
        <v>2.9619999999999997</v>
      </c>
      <c r="AJ4" s="123">
        <v>0.12833619321499989</v>
      </c>
      <c r="AK4" s="32">
        <f>AVERAGE(AJ4:AJ8)</f>
        <v>0.14426677229642387</v>
      </c>
      <c r="AL4" s="32">
        <f>STDEV(AJ4:AJ8)/SQRT((COUNTA(AJ4:AJ8)))</f>
        <v>1.838785301027427E-2</v>
      </c>
      <c r="AM4" s="123">
        <v>1.3120000000000012</v>
      </c>
      <c r="AN4" s="123">
        <v>0.40276214552437484</v>
      </c>
      <c r="AO4" s="32">
        <f>AVERAGE(AN4:AN8)</f>
        <v>0.68460199834097202</v>
      </c>
      <c r="AP4" s="32">
        <f>STDEV(AN4:AN8)/SQRT((COUNTA(AN4:AN8)))</f>
        <v>0.14261580145042146</v>
      </c>
      <c r="AQ4" s="123">
        <v>0.3019999999999996</v>
      </c>
      <c r="AR4" s="123">
        <v>0.81112715557704307</v>
      </c>
      <c r="AS4" s="32">
        <f>AVERAGE(AR4:AR8)</f>
        <v>0.66591133765886479</v>
      </c>
      <c r="AT4" s="32">
        <f>STDEV(AR4:AR8)/SQRT((COUNTA(AR4:AR8)))</f>
        <v>0.16283650332175748</v>
      </c>
      <c r="AU4" s="123">
        <v>1.2170000000000023</v>
      </c>
      <c r="AV4" s="123">
        <v>0.4301763153057192</v>
      </c>
      <c r="AW4" s="32">
        <f>AVERAGE(AV4:AV8)</f>
        <v>0.33636851922525235</v>
      </c>
      <c r="AX4" s="32">
        <f>STDEV(AV4:AV8)/SQRT((COUNTA(AV4:AV8)))</f>
        <v>3.8204159970725529E-2</v>
      </c>
      <c r="AY4" s="123">
        <v>7.9710000000000001</v>
      </c>
      <c r="AZ4" s="123">
        <v>3.985565075189287E-3</v>
      </c>
      <c r="BA4" s="32">
        <f>AVERAGE(AZ4:AZ8)</f>
        <v>5.1102867561399522E-3</v>
      </c>
      <c r="BB4" s="32">
        <f>STDEV(AZ4:AZ8)/SQRT((COUNTA(AZ4:AZ8)))</f>
        <v>1.4957411729187551E-3</v>
      </c>
    </row>
    <row r="5" spans="1:54" x14ac:dyDescent="0.2">
      <c r="A5" s="240">
        <v>375</v>
      </c>
      <c r="B5" s="241" t="s">
        <v>0</v>
      </c>
      <c r="C5" s="241" t="s">
        <v>39</v>
      </c>
      <c r="D5" s="30">
        <v>42081</v>
      </c>
      <c r="E5" s="30">
        <v>42104</v>
      </c>
      <c r="F5" s="241">
        <f t="shared" ref="F5:F8" si="0">E5-D5</f>
        <v>23</v>
      </c>
      <c r="G5" s="240">
        <v>-0.46300000000000097</v>
      </c>
      <c r="H5" s="122">
        <f t="shared" ref="H5:H8" si="1">2^-G5</f>
        <v>1.3784051529756316</v>
      </c>
      <c r="I5" s="248"/>
      <c r="K5" s="240">
        <v>7.6749999999999972</v>
      </c>
      <c r="L5" s="122">
        <v>4.89322046337551E-3</v>
      </c>
      <c r="M5" s="248"/>
      <c r="O5" s="240">
        <v>6.0549999999999997</v>
      </c>
      <c r="P5" s="122">
        <v>1.5040538173464867E-2</v>
      </c>
      <c r="Q5" s="248"/>
      <c r="S5" s="240">
        <v>0.98899999999999721</v>
      </c>
      <c r="T5" s="122">
        <v>0.50382688020525301</v>
      </c>
      <c r="U5" s="248"/>
      <c r="W5" s="122">
        <v>-0.47300000000000253</v>
      </c>
      <c r="X5" s="122">
        <v>1.3879927190155943</v>
      </c>
      <c r="Y5" s="248"/>
      <c r="AA5" s="122">
        <v>-1.0620000000000012</v>
      </c>
      <c r="AB5" s="122">
        <v>2.0878238548434398</v>
      </c>
      <c r="AC5" s="248"/>
      <c r="AE5" s="122">
        <v>1.4239999999999995</v>
      </c>
      <c r="AF5" s="122">
        <v>0.37267759669973027</v>
      </c>
      <c r="AG5" s="248"/>
      <c r="AI5" s="122">
        <v>3.2079999999999984</v>
      </c>
      <c r="AJ5" s="122">
        <v>0.10821707068995745</v>
      </c>
      <c r="AK5" s="248"/>
      <c r="AM5" s="122">
        <v>1</v>
      </c>
      <c r="AN5" s="122">
        <v>0.5</v>
      </c>
      <c r="AO5" s="248"/>
      <c r="AQ5" s="122">
        <v>-0.26800000000000068</v>
      </c>
      <c r="AR5" s="122">
        <v>1.2041373812314162</v>
      </c>
      <c r="AS5" s="248"/>
      <c r="AU5" s="122">
        <v>1.2530000000000001</v>
      </c>
      <c r="AV5" s="122">
        <v>0.41957481855327078</v>
      </c>
      <c r="AW5" s="248"/>
      <c r="AY5" s="122">
        <v>6.6630000000000003</v>
      </c>
      <c r="AZ5" s="122">
        <v>9.8681817331703024E-3</v>
      </c>
      <c r="BA5" s="248"/>
    </row>
    <row r="6" spans="1:54" x14ac:dyDescent="0.2">
      <c r="A6" s="240">
        <v>409</v>
      </c>
      <c r="B6" s="241" t="s">
        <v>0</v>
      </c>
      <c r="C6" s="241" t="s">
        <v>39</v>
      </c>
      <c r="D6" s="30">
        <v>42122</v>
      </c>
      <c r="E6" s="30">
        <v>42151</v>
      </c>
      <c r="F6" s="241">
        <f t="shared" si="0"/>
        <v>29</v>
      </c>
      <c r="G6" s="240">
        <v>0.34799999999999898</v>
      </c>
      <c r="H6" s="122">
        <f t="shared" si="1"/>
        <v>0.78567251666758087</v>
      </c>
      <c r="I6" s="248"/>
      <c r="K6" s="240">
        <v>6.6159999999999997</v>
      </c>
      <c r="L6" s="122">
        <v>1.0194960528819982E-2</v>
      </c>
      <c r="M6" s="248"/>
      <c r="O6" s="240">
        <v>3.7489999999999988</v>
      </c>
      <c r="P6" s="122">
        <v>7.4376981019167288E-2</v>
      </c>
      <c r="Q6" s="248"/>
      <c r="S6" s="240">
        <v>0.83599999999999852</v>
      </c>
      <c r="T6" s="122">
        <v>0.56019460709708857</v>
      </c>
      <c r="U6" s="248"/>
      <c r="W6" s="122">
        <v>0.85999999999999943</v>
      </c>
      <c r="X6" s="122">
        <v>0.55095255793830566</v>
      </c>
      <c r="Y6" s="248"/>
      <c r="AA6" s="122">
        <v>-1.1870000000000012</v>
      </c>
      <c r="AB6" s="122">
        <v>2.2767880581497573</v>
      </c>
      <c r="AC6" s="248"/>
      <c r="AE6" s="122">
        <v>1.5790000000000006</v>
      </c>
      <c r="AF6" s="122">
        <v>0.33471381424461033</v>
      </c>
      <c r="AG6" s="248"/>
      <c r="AI6" s="122">
        <v>3.1980000000000004</v>
      </c>
      <c r="AJ6" s="122">
        <v>0.10896977994213276</v>
      </c>
      <c r="AK6" s="248"/>
      <c r="AM6" s="122">
        <v>0.75600000000000023</v>
      </c>
      <c r="AN6" s="122">
        <v>0.59213580592681625</v>
      </c>
      <c r="AO6" s="248"/>
      <c r="AQ6" s="122">
        <v>1.5869999999999997</v>
      </c>
      <c r="AR6" s="122">
        <v>0.33286290330909279</v>
      </c>
      <c r="AS6" s="248"/>
      <c r="AU6" s="122">
        <v>2.027000000000001</v>
      </c>
      <c r="AV6" s="122">
        <v>0.24536476596336962</v>
      </c>
      <c r="AW6" s="248"/>
      <c r="AY6" s="122">
        <v>10.712</v>
      </c>
      <c r="AZ6" s="122">
        <v>5.9616528938922575E-4</v>
      </c>
      <c r="BA6" s="248"/>
    </row>
    <row r="7" spans="1:54" x14ac:dyDescent="0.2">
      <c r="A7" s="240">
        <v>272</v>
      </c>
      <c r="B7" s="241" t="s">
        <v>0</v>
      </c>
      <c r="C7" s="241" t="s">
        <v>39</v>
      </c>
      <c r="D7" s="30">
        <v>42140</v>
      </c>
      <c r="E7" s="30">
        <v>42165</v>
      </c>
      <c r="F7" s="241">
        <f t="shared" si="0"/>
        <v>25</v>
      </c>
      <c r="G7" s="240">
        <v>0.76099999999999923</v>
      </c>
      <c r="H7" s="122">
        <f t="shared" si="1"/>
        <v>0.59008717166810121</v>
      </c>
      <c r="I7" s="248"/>
      <c r="K7" s="240">
        <v>7.152000000000001</v>
      </c>
      <c r="L7" s="122">
        <v>7.0312650765118074E-3</v>
      </c>
      <c r="M7" s="248"/>
      <c r="O7" s="240">
        <v>4.0940000000000012</v>
      </c>
      <c r="P7" s="122">
        <v>5.8557590429526539E-2</v>
      </c>
      <c r="Q7" s="248"/>
      <c r="S7" s="240">
        <v>-0.47700000000000031</v>
      </c>
      <c r="T7" s="122">
        <v>1.3918463918311015</v>
      </c>
      <c r="U7" s="248"/>
      <c r="W7" s="122">
        <v>-1.5000000000000568E-2</v>
      </c>
      <c r="X7" s="122">
        <v>1.0104514464867642</v>
      </c>
      <c r="Y7" s="248"/>
      <c r="AA7" s="122">
        <v>-0.74800000000000111</v>
      </c>
      <c r="AB7" s="122">
        <v>1.6794629858882819</v>
      </c>
      <c r="AC7" s="248"/>
      <c r="AE7" s="122">
        <v>0.42999999999999972</v>
      </c>
      <c r="AF7" s="122">
        <v>0.74226178531452469</v>
      </c>
      <c r="AG7" s="248"/>
      <c r="AI7" s="122">
        <v>2.3460000000000001</v>
      </c>
      <c r="AJ7" s="122">
        <v>0.1966906113383915</v>
      </c>
      <c r="AK7" s="248"/>
      <c r="AM7" s="122">
        <v>0.49299999999999855</v>
      </c>
      <c r="AN7" s="122">
        <v>0.71054602159068048</v>
      </c>
      <c r="AO7" s="248"/>
      <c r="AQ7" s="122">
        <v>1.5689999999999991</v>
      </c>
      <c r="AR7" s="122">
        <v>0.33704193293426438</v>
      </c>
      <c r="AS7" s="248"/>
      <c r="AU7" s="122">
        <v>1.9100000000000001</v>
      </c>
      <c r="AV7" s="122">
        <v>0.26609254561333995</v>
      </c>
      <c r="AW7" s="248"/>
      <c r="AY7" s="122">
        <v>7.5450000000000017</v>
      </c>
      <c r="AZ7" s="122">
        <v>5.354620331951959E-3</v>
      </c>
      <c r="BA7" s="248"/>
    </row>
    <row r="8" spans="1:54" x14ac:dyDescent="0.2">
      <c r="A8" s="240">
        <v>509</v>
      </c>
      <c r="B8" s="241" t="s">
        <v>0</v>
      </c>
      <c r="C8" s="241" t="s">
        <v>39</v>
      </c>
      <c r="D8" s="30">
        <v>42452</v>
      </c>
      <c r="E8" s="30">
        <v>42480</v>
      </c>
      <c r="F8" s="241">
        <f t="shared" si="0"/>
        <v>28</v>
      </c>
      <c r="G8" s="240">
        <v>4.5999999999999375E-2</v>
      </c>
      <c r="H8" s="122">
        <f t="shared" si="1"/>
        <v>0.96861818922662801</v>
      </c>
      <c r="I8" s="248"/>
      <c r="K8" s="240">
        <v>7.838000000000001</v>
      </c>
      <c r="L8" s="122">
        <v>4.3704574259207461E-3</v>
      </c>
      <c r="M8" s="248"/>
      <c r="O8" s="240">
        <v>5.6939999999999991</v>
      </c>
      <c r="P8" s="122">
        <v>1.9316800951889881E-2</v>
      </c>
      <c r="Q8" s="248"/>
      <c r="S8" s="240">
        <v>-2.5999999999999801E-2</v>
      </c>
      <c r="T8" s="122">
        <v>1.0181851997646207</v>
      </c>
      <c r="U8" s="248"/>
      <c r="W8" s="122">
        <v>0.42299999999999827</v>
      </c>
      <c r="X8" s="122">
        <v>0.74587201334573361</v>
      </c>
      <c r="Y8" s="248"/>
      <c r="AA8" s="122">
        <v>-1.8870000000000005</v>
      </c>
      <c r="AB8" s="122">
        <v>3.6986531124547994</v>
      </c>
      <c r="AC8" s="248"/>
      <c r="AE8" s="122">
        <v>0.51299999999999812</v>
      </c>
      <c r="AF8" s="122">
        <v>0.70076372454037383</v>
      </c>
      <c r="AG8" s="248"/>
      <c r="AI8" s="122">
        <v>2.4809999999999981</v>
      </c>
      <c r="AJ8" s="122">
        <v>0.17912020629663772</v>
      </c>
      <c r="AK8" s="248"/>
      <c r="AM8" s="122">
        <v>-0.28400000000000247</v>
      </c>
      <c r="AN8" s="122">
        <v>1.2175660186629882</v>
      </c>
      <c r="AO8" s="248"/>
      <c r="AQ8" s="122">
        <v>0.63400000000000034</v>
      </c>
      <c r="AR8" s="122">
        <v>0.64438731524250759</v>
      </c>
      <c r="AS8" s="248"/>
      <c r="AU8" s="122">
        <v>1.6409999999999982</v>
      </c>
      <c r="AV8" s="122">
        <v>0.32063415069056239</v>
      </c>
      <c r="AW8" s="248"/>
      <c r="AY8" s="122">
        <v>7.4429999999999978</v>
      </c>
      <c r="AZ8" s="122">
        <v>5.7469013509989864E-3</v>
      </c>
      <c r="BA8" s="248"/>
    </row>
    <row r="9" spans="1:54" x14ac:dyDescent="0.2">
      <c r="A9" s="238"/>
      <c r="B9" s="238"/>
      <c r="C9" s="238"/>
      <c r="D9" s="238"/>
      <c r="E9" s="238"/>
      <c r="F9" s="238"/>
      <c r="H9" s="32"/>
      <c r="I9" s="248"/>
      <c r="L9" s="258"/>
      <c r="M9" s="248"/>
      <c r="P9" s="258"/>
      <c r="Q9" s="248"/>
      <c r="S9" s="248"/>
      <c r="T9" s="32"/>
      <c r="U9" s="248"/>
      <c r="W9" s="248"/>
      <c r="X9" s="248"/>
      <c r="Y9" s="248"/>
      <c r="AA9" s="248"/>
      <c r="AB9" s="248"/>
      <c r="AC9" s="248"/>
      <c r="AG9" s="248"/>
      <c r="AI9" s="248"/>
      <c r="AJ9" s="248"/>
      <c r="AK9" s="248"/>
      <c r="AM9" s="248"/>
      <c r="AN9" s="248"/>
      <c r="AO9" s="248"/>
      <c r="AS9" s="248"/>
      <c r="AU9" s="248"/>
      <c r="AV9" s="248"/>
      <c r="AW9" s="248"/>
      <c r="BA9" s="248"/>
    </row>
    <row r="10" spans="1:54" x14ac:dyDescent="0.2">
      <c r="A10" s="240">
        <v>416</v>
      </c>
      <c r="B10" s="240" t="s">
        <v>49</v>
      </c>
      <c r="C10" s="240" t="s">
        <v>39</v>
      </c>
      <c r="D10" s="28">
        <v>42127</v>
      </c>
      <c r="E10" s="28">
        <v>42151</v>
      </c>
      <c r="F10" s="240">
        <f>E10-D10</f>
        <v>24</v>
      </c>
      <c r="G10" s="240">
        <v>0.63599999999999923</v>
      </c>
      <c r="H10" s="122">
        <f>2^-G10</f>
        <v>0.6434946236506357</v>
      </c>
      <c r="I10" s="32">
        <f>AVERAGE(H10:H15)</f>
        <v>0.78037621856652306</v>
      </c>
      <c r="J10" s="32">
        <f>STDEV(H10:H15)/SQRT((COUNTA(H10:H15)))</f>
        <v>0.23725665541922575</v>
      </c>
      <c r="K10" s="242">
        <v>6.6469999999999985</v>
      </c>
      <c r="L10" s="9">
        <v>9.9782324937139986E-3</v>
      </c>
      <c r="M10" s="32">
        <f>AVERAGE(L10:L15)</f>
        <v>1.8549014012128912E-2</v>
      </c>
      <c r="N10" s="32">
        <f>STDEV(L10:L15)/SQRT((COUNTA(L10:L15)))</f>
        <v>4.2053673310058588E-3</v>
      </c>
      <c r="O10" s="240">
        <v>3.2240000000000002</v>
      </c>
      <c r="P10" s="122">
        <v>0.10702353556830707</v>
      </c>
      <c r="Q10" s="32">
        <f>AVERAGE(P10:P15)</f>
        <v>0.13025503838466537</v>
      </c>
      <c r="R10" s="32">
        <f>STDEV(P10:P15)/SQRT((COUNTA(P10:P15)))</f>
        <v>2.7704173332792851E-2</v>
      </c>
      <c r="S10" s="240">
        <v>-0.32000000000000028</v>
      </c>
      <c r="T10" s="122">
        <v>1.2483305489016121</v>
      </c>
      <c r="U10" s="32">
        <f>AVERAGE(T10:T15)</f>
        <v>1.0341937184786769</v>
      </c>
      <c r="V10" s="32">
        <f>STDEV(T10:T15)/SQRT((COUNTA(T10:T15)))</f>
        <v>0.1471111193609263</v>
      </c>
      <c r="W10" s="122">
        <v>0.70899999999999963</v>
      </c>
      <c r="X10" s="122">
        <v>0.61174402056593336</v>
      </c>
      <c r="Y10" s="32">
        <f>AVERAGE(X10:X15)</f>
        <v>1.0808694095127398</v>
      </c>
      <c r="Z10" s="32">
        <f>STDEV(X10:X15)/SQRT((COUNTA(X10:X15)))</f>
        <v>0.22817701817095501</v>
      </c>
      <c r="AA10" s="122">
        <v>9.9000000000000199E-2</v>
      </c>
      <c r="AB10" s="122">
        <v>0.93367994491531303</v>
      </c>
      <c r="AC10" s="32">
        <f>AVERAGE(AB10:AB15)</f>
        <v>4.3857092676025848</v>
      </c>
      <c r="AD10" s="32">
        <f>STDEV(AB10:AB15)/SQRT((COUNTA(AB10:AB15)))</f>
        <v>1.0632198787856488</v>
      </c>
      <c r="AE10" s="122">
        <v>0.13700000000000045</v>
      </c>
      <c r="AF10" s="122">
        <v>0.90940825180073293</v>
      </c>
      <c r="AG10" s="32">
        <f>AVERAGE(AF10:AF15)</f>
        <v>0.86318036408574039</v>
      </c>
      <c r="AH10" s="32">
        <f>STDEV(AF10:AF15)/SQRT((COUNTA(AF10:AF15)))</f>
        <v>6.5384715468271681E-2</v>
      </c>
      <c r="AI10" s="122">
        <v>2.0619999999999976</v>
      </c>
      <c r="AJ10" s="122">
        <v>0.2394838045556745</v>
      </c>
      <c r="AK10" s="32">
        <f>AVERAGE(AJ10:AJ15)</f>
        <v>0.26615104389294314</v>
      </c>
      <c r="AL10" s="32">
        <f>STDEV(AJ10:AJ15)/SQRT((COUNTA(AJ10:AJ15)))</f>
        <v>2.5870150501083555E-2</v>
      </c>
      <c r="AM10" s="122">
        <v>1.4029999999999987</v>
      </c>
      <c r="AN10" s="122">
        <v>0.37814199932099074</v>
      </c>
      <c r="AO10" s="32">
        <f>AVERAGE(AN10:AN15)</f>
        <v>0.79322389739045285</v>
      </c>
      <c r="AP10" s="32">
        <f>STDEV(AN10:AN15)/SQRT((COUNTA(AN10:AN15)))</f>
        <v>0.17219091425997565</v>
      </c>
      <c r="AQ10" s="122">
        <v>0.29400000000000048</v>
      </c>
      <c r="AR10" s="122">
        <v>0.81563749333900948</v>
      </c>
      <c r="AS10" s="32">
        <f>AVERAGE(AR10:AR15)</f>
        <v>0.5285949590395983</v>
      </c>
      <c r="AT10" s="32">
        <f>STDEV(AR10:AR15)/SQRT((COUNTA(AR10:AR15)))</f>
        <v>0.15502379874068792</v>
      </c>
      <c r="AU10" s="122">
        <v>1.8819999999999979</v>
      </c>
      <c r="AV10" s="122">
        <v>0.27130734297045217</v>
      </c>
      <c r="AW10" s="32">
        <f>AVERAGE(AV10:AV15)</f>
        <v>0.31330337639210598</v>
      </c>
      <c r="AX10" s="32">
        <f>STDEV(AV10:AV15)/SQRT((COUNTA(AV10:AV15)))</f>
        <v>6.9482049970309198E-2</v>
      </c>
      <c r="AY10" s="122">
        <v>7.4539999999999971</v>
      </c>
      <c r="AZ10" s="122">
        <v>5.7032500416192376E-3</v>
      </c>
      <c r="BA10" s="32">
        <f>AVERAGE(AZ10:AZ15)</f>
        <v>3.3887999612309157E-3</v>
      </c>
      <c r="BB10" s="32">
        <f>STDEV(AZ10:AZ15)/SQRT((COUNTA(AZ10:AZ15)))</f>
        <v>8.6921287331563114E-4</v>
      </c>
    </row>
    <row r="11" spans="1:54" x14ac:dyDescent="0.2">
      <c r="A11" s="240">
        <v>230</v>
      </c>
      <c r="B11" s="240" t="s">
        <v>49</v>
      </c>
      <c r="C11" s="240" t="s">
        <v>39</v>
      </c>
      <c r="D11" s="28">
        <v>42114</v>
      </c>
      <c r="E11" s="28">
        <v>42136</v>
      </c>
      <c r="F11" s="241">
        <f t="shared" ref="F11:F15" si="2">E11-D11</f>
        <v>22</v>
      </c>
      <c r="G11" s="240">
        <v>1.9250000000000007</v>
      </c>
      <c r="H11" s="122">
        <f t="shared" ref="H11:H15" si="3">2^-G11</f>
        <v>0.26334025898870883</v>
      </c>
      <c r="K11" s="242">
        <v>6.504999999999999</v>
      </c>
      <c r="L11" s="9">
        <v>1.1010318399547034E-2</v>
      </c>
      <c r="O11" s="240">
        <v>3.4780000000000015</v>
      </c>
      <c r="P11" s="122">
        <v>8.9746531913964631E-2</v>
      </c>
      <c r="S11" s="240">
        <v>0.90500000000000114</v>
      </c>
      <c r="T11" s="122">
        <v>0.53403270402392533</v>
      </c>
      <c r="W11" s="122">
        <v>0.56599999999999895</v>
      </c>
      <c r="X11" s="122">
        <v>0.67548704226781919</v>
      </c>
      <c r="AA11" s="122">
        <v>-1.5889999999999986</v>
      </c>
      <c r="AB11" s="122">
        <v>3.0084075027773718</v>
      </c>
      <c r="AE11" s="122">
        <v>0.35500000000000043</v>
      </c>
      <c r="AF11" s="122">
        <v>0.78186964312859331</v>
      </c>
      <c r="AI11" s="122">
        <v>2.1849999999999987</v>
      </c>
      <c r="AJ11" s="122">
        <v>0.21991226898060912</v>
      </c>
      <c r="AM11" s="122">
        <v>1.5070000000000014</v>
      </c>
      <c r="AN11" s="122">
        <v>0.35184209383134901</v>
      </c>
      <c r="AQ11" s="122">
        <v>2.0139999999999993</v>
      </c>
      <c r="AR11" s="122">
        <v>0.24758571798325632</v>
      </c>
      <c r="AU11" s="122">
        <v>2.3500000000000014</v>
      </c>
      <c r="AV11" s="122">
        <v>0.1961460244741875</v>
      </c>
      <c r="AY11" s="122">
        <v>8.82</v>
      </c>
      <c r="AZ11" s="122">
        <v>2.2126638384683561E-3</v>
      </c>
    </row>
    <row r="12" spans="1:54" x14ac:dyDescent="0.2">
      <c r="A12" s="240">
        <v>374</v>
      </c>
      <c r="B12" s="240" t="s">
        <v>49</v>
      </c>
      <c r="C12" s="240" t="s">
        <v>39</v>
      </c>
      <c r="D12" s="28">
        <v>42081</v>
      </c>
      <c r="E12" s="28">
        <v>42104</v>
      </c>
      <c r="F12" s="241">
        <f t="shared" si="2"/>
        <v>23</v>
      </c>
      <c r="G12" s="240">
        <v>1.6660000000000004</v>
      </c>
      <c r="H12" s="122">
        <f t="shared" si="3"/>
        <v>0.31512584789574632</v>
      </c>
      <c r="K12" s="242">
        <v>6.4770000000000003</v>
      </c>
      <c r="L12" s="9">
        <v>1.1226095129250494E-2</v>
      </c>
      <c r="O12" s="240">
        <v>3.6980000000000004</v>
      </c>
      <c r="P12" s="122">
        <v>7.7053270341487901E-2</v>
      </c>
      <c r="S12" s="240">
        <v>0.4930000000000021</v>
      </c>
      <c r="T12" s="122">
        <v>0.71054602159067881</v>
      </c>
      <c r="W12" s="122">
        <v>0.23900000000000077</v>
      </c>
      <c r="X12" s="122">
        <v>0.84733243494611776</v>
      </c>
      <c r="AA12" s="122">
        <v>-1.9499999999999993</v>
      </c>
      <c r="AB12" s="122">
        <v>3.8637453156993802</v>
      </c>
      <c r="AE12" s="122">
        <v>0.73100000000000165</v>
      </c>
      <c r="AF12" s="122">
        <v>0.60248615749739243</v>
      </c>
      <c r="AI12" s="122">
        <v>2.4520000000000017</v>
      </c>
      <c r="AJ12" s="122">
        <v>0.18275718105000394</v>
      </c>
      <c r="AM12" s="122">
        <v>0.71900000000000119</v>
      </c>
      <c r="AN12" s="122">
        <v>0.60751839595250756</v>
      </c>
      <c r="AQ12" s="122">
        <v>2.7260000000000026</v>
      </c>
      <c r="AR12" s="122">
        <v>0.15114445947916991</v>
      </c>
      <c r="AU12" s="122">
        <v>2.9039999999999999</v>
      </c>
      <c r="AV12" s="122">
        <v>0.13360074890137599</v>
      </c>
      <c r="AY12" s="122">
        <v>10.908000000000001</v>
      </c>
      <c r="AZ12" s="122">
        <v>5.204329765956747E-4</v>
      </c>
    </row>
    <row r="13" spans="1:54" x14ac:dyDescent="0.2">
      <c r="A13" s="240">
        <v>91</v>
      </c>
      <c r="B13" s="240" t="s">
        <v>49</v>
      </c>
      <c r="C13" s="240" t="s">
        <v>39</v>
      </c>
      <c r="D13" s="28">
        <v>42031</v>
      </c>
      <c r="E13" s="28">
        <v>42053</v>
      </c>
      <c r="F13" s="241">
        <f t="shared" si="2"/>
        <v>22</v>
      </c>
      <c r="G13" s="240">
        <v>1.1909999999999989</v>
      </c>
      <c r="H13" s="122">
        <f t="shared" si="3"/>
        <v>0.43799915753356322</v>
      </c>
      <c r="K13" s="242">
        <v>5.240000000000002</v>
      </c>
      <c r="L13" s="9">
        <v>2.6460791011328946E-2</v>
      </c>
      <c r="O13" s="240">
        <v>3.7459999999999987</v>
      </c>
      <c r="P13" s="122">
        <v>7.4531804520664546E-2</v>
      </c>
      <c r="S13" s="240">
        <v>-6.5999999999998948E-2</v>
      </c>
      <c r="T13" s="122">
        <v>1.046810281974575</v>
      </c>
      <c r="W13" s="122">
        <v>-0.47299999999999898</v>
      </c>
      <c r="X13" s="122">
        <v>1.387992719015591</v>
      </c>
      <c r="AA13" s="122">
        <v>-3.1129999999999995</v>
      </c>
      <c r="AB13" s="122">
        <v>8.6517981078689399</v>
      </c>
      <c r="AE13" s="122">
        <v>0.25199999999999889</v>
      </c>
      <c r="AF13" s="122">
        <v>0.83973149294414096</v>
      </c>
      <c r="AI13" s="122">
        <v>1.6050000000000004</v>
      </c>
      <c r="AJ13" s="122">
        <v>0.32873569005126763</v>
      </c>
      <c r="AM13" s="122">
        <v>0.15399999999999991</v>
      </c>
      <c r="AN13" s="122">
        <v>0.89875512661102985</v>
      </c>
      <c r="AQ13" s="122">
        <v>2.2699999999999996</v>
      </c>
      <c r="AR13" s="122">
        <v>0.2073298864536105</v>
      </c>
      <c r="AU13" s="122">
        <v>2.0090000000000003</v>
      </c>
      <c r="AV13" s="122">
        <v>0.24844527333063868</v>
      </c>
      <c r="AY13" s="122">
        <v>9.0650000000000013</v>
      </c>
      <c r="AZ13" s="122">
        <v>1.8670806984252769E-3</v>
      </c>
    </row>
    <row r="14" spans="1:54" x14ac:dyDescent="0.2">
      <c r="A14" s="240">
        <v>551</v>
      </c>
      <c r="B14" s="240" t="s">
        <v>49</v>
      </c>
      <c r="C14" s="240" t="s">
        <v>39</v>
      </c>
      <c r="D14" s="28">
        <v>42463</v>
      </c>
      <c r="E14" s="28">
        <v>42492</v>
      </c>
      <c r="F14" s="241">
        <f t="shared" si="2"/>
        <v>29</v>
      </c>
      <c r="G14" s="240">
        <v>-0.57499999999999929</v>
      </c>
      <c r="H14" s="122">
        <f t="shared" si="3"/>
        <v>1.4896774631227014</v>
      </c>
      <c r="K14" s="242">
        <v>5.8560000000000016</v>
      </c>
      <c r="L14" s="9">
        <v>1.7265070074998605E-2</v>
      </c>
      <c r="O14" s="240">
        <v>2.1990000000000016</v>
      </c>
      <c r="P14" s="122">
        <v>0.2177885480355638</v>
      </c>
      <c r="S14" s="240">
        <v>-0.6039999999999992</v>
      </c>
      <c r="T14" s="122">
        <v>1.5199248564015149</v>
      </c>
      <c r="W14" s="122">
        <v>0.17400000000000304</v>
      </c>
      <c r="X14" s="122">
        <v>0.88638169919486554</v>
      </c>
      <c r="AA14" s="122">
        <v>-2.0729999999999968</v>
      </c>
      <c r="AB14" s="122">
        <v>4.2076071168154803</v>
      </c>
      <c r="AE14" s="122">
        <v>-2.5999999999999801E-2</v>
      </c>
      <c r="AF14" s="122">
        <v>1.0181851997646207</v>
      </c>
      <c r="AI14" s="122">
        <v>1.828000000000003</v>
      </c>
      <c r="AJ14" s="122">
        <v>0.28165480712431928</v>
      </c>
      <c r="AM14" s="122">
        <v>-0.48499999999999943</v>
      </c>
      <c r="AN14" s="122">
        <v>1.3995858655951954</v>
      </c>
      <c r="AQ14" s="122">
        <v>0.55100000000000193</v>
      </c>
      <c r="AR14" s="122">
        <v>0.68254685894258227</v>
      </c>
      <c r="AU14" s="122">
        <v>1.1850000000000023</v>
      </c>
      <c r="AV14" s="122">
        <v>0.43982453796121712</v>
      </c>
      <c r="AY14" s="122">
        <v>7.578000000000003</v>
      </c>
      <c r="AZ14" s="122">
        <v>5.2335296969837422E-3</v>
      </c>
    </row>
    <row r="15" spans="1:54" x14ac:dyDescent="0.2">
      <c r="A15" s="240">
        <v>572</v>
      </c>
      <c r="B15" s="240" t="s">
        <v>49</v>
      </c>
      <c r="C15" s="240" t="s">
        <v>282</v>
      </c>
      <c r="D15" s="28">
        <v>42470</v>
      </c>
      <c r="E15" s="28">
        <v>42492</v>
      </c>
      <c r="F15" s="241">
        <f t="shared" si="2"/>
        <v>22</v>
      </c>
      <c r="G15" s="240">
        <v>-0.61599999999999966</v>
      </c>
      <c r="H15" s="122">
        <f t="shared" si="3"/>
        <v>1.5326199602077828</v>
      </c>
      <c r="K15" s="242">
        <v>4.8219999999999992</v>
      </c>
      <c r="L15" s="9">
        <v>3.5353576963934409E-2</v>
      </c>
      <c r="O15" s="240">
        <v>2.2149999999999999</v>
      </c>
      <c r="P15" s="122">
        <v>0.21538653992800427</v>
      </c>
      <c r="S15" s="240">
        <v>-0.19599999999999795</v>
      </c>
      <c r="T15" s="122">
        <v>1.1455178979797553</v>
      </c>
      <c r="W15" s="122">
        <v>-1.0539999999999985</v>
      </c>
      <c r="X15" s="122">
        <v>2.0762785410861122</v>
      </c>
      <c r="AA15" s="122">
        <v>-2.4980000000000011</v>
      </c>
      <c r="AB15" s="122">
        <v>5.6490176175390241</v>
      </c>
      <c r="AE15" s="122">
        <v>-3.8999999999997925E-2</v>
      </c>
      <c r="AF15" s="122">
        <v>1.0274014393789623</v>
      </c>
      <c r="AI15" s="122">
        <v>1.5380000000000003</v>
      </c>
      <c r="AJ15" s="122">
        <v>0.34436251159578435</v>
      </c>
      <c r="AM15" s="122">
        <v>-0.16799999999999926</v>
      </c>
      <c r="AN15" s="122">
        <v>1.1234999030316444</v>
      </c>
      <c r="AQ15" s="122">
        <v>-9.4000000000001194E-2</v>
      </c>
      <c r="AR15" s="122">
        <v>1.067325338039961</v>
      </c>
      <c r="AU15" s="122">
        <v>0.76000000000000156</v>
      </c>
      <c r="AV15" s="122">
        <v>0.59049633071476448</v>
      </c>
      <c r="AY15" s="122">
        <v>7.7040000000000006</v>
      </c>
      <c r="AZ15" s="122">
        <v>4.7958425152932038E-3</v>
      </c>
    </row>
    <row r="16" spans="1:54" x14ac:dyDescent="0.2">
      <c r="O16" s="248"/>
      <c r="P16" s="248"/>
      <c r="AI16" s="248"/>
      <c r="AJ16" s="248"/>
    </row>
    <row r="18" spans="9:21" x14ac:dyDescent="0.2">
      <c r="J18" s="247" t="s">
        <v>266</v>
      </c>
      <c r="K18" s="247" t="s">
        <v>267</v>
      </c>
      <c r="L18" s="247" t="s">
        <v>268</v>
      </c>
      <c r="M18" s="247" t="s">
        <v>265</v>
      </c>
      <c r="N18" s="247" t="s">
        <v>269</v>
      </c>
      <c r="O18" s="247" t="s">
        <v>270</v>
      </c>
      <c r="P18" s="247" t="s">
        <v>271</v>
      </c>
      <c r="Q18" s="247" t="s">
        <v>264</v>
      </c>
      <c r="R18" s="247" t="s">
        <v>272</v>
      </c>
      <c r="S18" s="247" t="s">
        <v>273</v>
      </c>
      <c r="T18" s="247" t="s">
        <v>274</v>
      </c>
      <c r="U18" s="247" t="s">
        <v>262</v>
      </c>
    </row>
    <row r="19" spans="9:21" x14ac:dyDescent="0.2">
      <c r="I19" s="269" t="s">
        <v>0</v>
      </c>
      <c r="J19" s="32">
        <f>I4/I4</f>
        <v>1</v>
      </c>
      <c r="K19" s="32">
        <f>M4/M4</f>
        <v>1</v>
      </c>
      <c r="L19" s="32">
        <f>Q4/Q4</f>
        <v>1</v>
      </c>
      <c r="M19" s="32">
        <f>U4/U4</f>
        <v>1</v>
      </c>
      <c r="N19" s="32">
        <f>Y4/Y4</f>
        <v>1</v>
      </c>
      <c r="O19" s="32">
        <f>AC4/AC4</f>
        <v>1</v>
      </c>
      <c r="P19" s="32">
        <f>AG4/AG4</f>
        <v>1</v>
      </c>
      <c r="Q19" s="32">
        <f>AK4/AK4</f>
        <v>1</v>
      </c>
      <c r="R19" s="32">
        <f>AO4/AO4</f>
        <v>1</v>
      </c>
      <c r="S19" s="32">
        <f>AS4/AS4</f>
        <v>1</v>
      </c>
      <c r="T19" s="32">
        <f>AW4/AW4</f>
        <v>1</v>
      </c>
      <c r="U19" s="32">
        <f>BA4/BA4</f>
        <v>1</v>
      </c>
    </row>
    <row r="20" spans="9:21" x14ac:dyDescent="0.2">
      <c r="I20" s="269" t="s">
        <v>49</v>
      </c>
      <c r="J20" s="32">
        <f>I10/I4</f>
        <v>0.77270661533788032</v>
      </c>
      <c r="K20" s="32">
        <f>M10/M4</f>
        <v>3.0514824656020263</v>
      </c>
      <c r="L20" s="32">
        <f>Q10/Q4</f>
        <v>3.32404638535359</v>
      </c>
      <c r="M20" s="32">
        <f>U10/U4</f>
        <v>1.3036648057860498</v>
      </c>
      <c r="N20" s="32">
        <f>Y10/Y4</f>
        <v>1.1779782343554772</v>
      </c>
      <c r="O20" s="32">
        <f>AC10/AC4</f>
        <v>2.0838735701182798</v>
      </c>
      <c r="P20" s="32">
        <f>AG10/AG4</f>
        <v>1.6883646151607439</v>
      </c>
      <c r="Q20" s="32">
        <f>AK10/AK4</f>
        <v>1.8448533897055972</v>
      </c>
      <c r="R20" s="32">
        <f>AO10/AO4</f>
        <v>1.1586643032195485</v>
      </c>
      <c r="S20" s="32">
        <f>AS10/AS4</f>
        <v>0.79379179951789414</v>
      </c>
      <c r="T20" s="32">
        <f>AW10/AW4</f>
        <v>0.93142894915888197</v>
      </c>
      <c r="U20" s="32">
        <f>BA10/BA4</f>
        <v>0.66313303400426804</v>
      </c>
    </row>
    <row r="21" spans="9:21" x14ac:dyDescent="0.2">
      <c r="I21" s="269"/>
      <c r="J21" s="32">
        <f>J4/I4</f>
        <v>0.15089570744391376</v>
      </c>
      <c r="K21" s="32">
        <f>N4/M4</f>
        <v>0.19080842103096246</v>
      </c>
      <c r="L21" s="32">
        <f>R4/Q4</f>
        <v>0.29666066706411315</v>
      </c>
      <c r="M21" s="32">
        <f>V4/U4</f>
        <v>0.22505255783790906</v>
      </c>
      <c r="N21" s="32">
        <f>Z4/Y4</f>
        <v>0.15305202335376084</v>
      </c>
      <c r="O21" s="32">
        <f>AD4/AC4</f>
        <v>0.22552383846310844</v>
      </c>
      <c r="P21" s="32">
        <f>AH4/AG4</f>
        <v>0.16982124573356602</v>
      </c>
      <c r="Q21" s="32">
        <f>AL4/AK4</f>
        <v>0.12745729815381801</v>
      </c>
      <c r="R21" s="32">
        <f>AP4/AO4</f>
        <v>0.20831928886568984</v>
      </c>
      <c r="S21" s="32">
        <f>AT4/AS4</f>
        <v>0.24453180793443088</v>
      </c>
      <c r="T21" s="32">
        <f>AX4/AW4</f>
        <v>0.11357828627577884</v>
      </c>
      <c r="U21" s="32">
        <f>BB4/BA4</f>
        <v>0.29269221949661411</v>
      </c>
    </row>
    <row r="22" spans="9:21" x14ac:dyDescent="0.2">
      <c r="J22" s="32">
        <f>J10/I4</f>
        <v>0.23492487701910633</v>
      </c>
      <c r="K22" s="32">
        <f>N10/M4</f>
        <v>0.69182139080756155</v>
      </c>
      <c r="L22" s="32">
        <f>R10/Q4</f>
        <v>0.70699727525412126</v>
      </c>
      <c r="M22" s="32">
        <f>V10/U4</f>
        <v>0.18544261623707067</v>
      </c>
      <c r="N22" s="32">
        <f>Z10/Y4</f>
        <v>0.2486771839594292</v>
      </c>
      <c r="O22" s="32">
        <f>AD10/AC4</f>
        <v>0.50518984944866729</v>
      </c>
      <c r="P22" s="32">
        <f>AH10/AG4</f>
        <v>0.12789127807130909</v>
      </c>
      <c r="Q22" s="32">
        <f>AL10/AK4</f>
        <v>0.17932161432106034</v>
      </c>
      <c r="R22" s="32">
        <f>AP10/AO4</f>
        <v>0.25151973654364718</v>
      </c>
      <c r="S22" s="32">
        <f>AT10/AS4</f>
        <v>0.23279945838691218</v>
      </c>
      <c r="T22" s="32">
        <f>AX10/AW4</f>
        <v>0.20656525804003639</v>
      </c>
      <c r="U22" s="32">
        <f>BB10/BA4</f>
        <v>0.17009082166891742</v>
      </c>
    </row>
    <row r="23" spans="9:21" x14ac:dyDescent="0.2">
      <c r="J23" s="248"/>
      <c r="K23" s="24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22"/>
  <sheetViews>
    <sheetView workbookViewId="0">
      <selection activeCell="I13" sqref="I13"/>
    </sheetView>
  </sheetViews>
  <sheetFormatPr baseColWidth="10" defaultRowHeight="15" x14ac:dyDescent="0.2"/>
  <cols>
    <col min="7" max="7" width="33.83203125" customWidth="1"/>
  </cols>
  <sheetData>
    <row r="1" spans="1:14" ht="17" x14ac:dyDescent="0.2">
      <c r="A1" s="346" t="s">
        <v>285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257"/>
      <c r="N1" s="257"/>
    </row>
    <row r="2" spans="1:14" ht="16" thickBot="1" x14ac:dyDescent="0.25">
      <c r="A2" s="239" t="s">
        <v>1</v>
      </c>
      <c r="B2" s="343" t="s">
        <v>3</v>
      </c>
      <c r="C2" s="343"/>
      <c r="D2" s="239" t="s">
        <v>61</v>
      </c>
      <c r="E2" s="239" t="s">
        <v>89</v>
      </c>
      <c r="F2" s="239" t="s">
        <v>33</v>
      </c>
      <c r="G2" s="239" t="s">
        <v>284</v>
      </c>
      <c r="H2" s="43" t="s">
        <v>28</v>
      </c>
      <c r="I2" s="43" t="s">
        <v>31</v>
      </c>
      <c r="J2" s="43" t="s">
        <v>29</v>
      </c>
      <c r="L2" s="260"/>
    </row>
    <row r="3" spans="1:14" x14ac:dyDescent="0.2">
      <c r="A3" s="241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6">
        <v>3.5312937751519821E-2</v>
      </c>
      <c r="H3" s="31">
        <f>AVERAGE(G3:G12)</f>
        <v>3.248724866397705E-2</v>
      </c>
      <c r="I3" s="31">
        <f>STDEV(G3:G12)/SQRT(J3)</f>
        <v>7.3425478029147916E-4</v>
      </c>
      <c r="J3" s="248">
        <f>COUNTA(G3:G12)</f>
        <v>10</v>
      </c>
    </row>
    <row r="4" spans="1:14" x14ac:dyDescent="0.2">
      <c r="A4" s="240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5">
        <v>3.5294177542976216E-2</v>
      </c>
    </row>
    <row r="5" spans="1:14" x14ac:dyDescent="0.2">
      <c r="A5" s="240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5">
        <v>3.0536791366292709E-2</v>
      </c>
    </row>
    <row r="6" spans="1:14" x14ac:dyDescent="0.2">
      <c r="A6" s="240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5">
        <v>3.3782040629432984E-2</v>
      </c>
    </row>
    <row r="7" spans="1:14" x14ac:dyDescent="0.2">
      <c r="A7" s="240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5">
        <v>3.4774836266077483E-2</v>
      </c>
    </row>
    <row r="8" spans="1:14" x14ac:dyDescent="0.2">
      <c r="A8" s="240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5">
        <v>3.0704377104377106E-2</v>
      </c>
    </row>
    <row r="9" spans="1:14" x14ac:dyDescent="0.2">
      <c r="A9" s="240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5">
        <v>3.1742788547647366E-2</v>
      </c>
    </row>
    <row r="10" spans="1:14" x14ac:dyDescent="0.2">
      <c r="A10" s="240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5">
        <v>2.8369333146321323E-2</v>
      </c>
    </row>
    <row r="11" spans="1:14" x14ac:dyDescent="0.2">
      <c r="A11" s="240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5">
        <v>3.1448674878686078E-2</v>
      </c>
    </row>
    <row r="12" spans="1:14" x14ac:dyDescent="0.2">
      <c r="A12" s="240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5">
        <v>3.2906529406439428E-2</v>
      </c>
    </row>
    <row r="13" spans="1:14" x14ac:dyDescent="0.2">
      <c r="A13" s="248"/>
      <c r="B13" s="248"/>
      <c r="G13" s="68"/>
    </row>
    <row r="14" spans="1:14" ht="17" x14ac:dyDescent="0.2">
      <c r="A14" s="240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5">
        <v>3.8124829856710854E-2</v>
      </c>
    </row>
    <row r="15" spans="1:14" ht="17" x14ac:dyDescent="0.2">
      <c r="A15" s="240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5">
        <v>3.4293118049674436E-2</v>
      </c>
    </row>
    <row r="16" spans="1:14" ht="17" x14ac:dyDescent="0.2">
      <c r="A16" s="240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5">
        <v>3.4170736634144896E-2</v>
      </c>
    </row>
    <row r="17" spans="1:8" ht="17" x14ac:dyDescent="0.2">
      <c r="A17" s="240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5">
        <v>3.0279377880184331E-2</v>
      </c>
    </row>
    <row r="18" spans="1:8" ht="17" x14ac:dyDescent="0.2">
      <c r="A18" s="240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5">
        <v>3.2617353461373066E-2</v>
      </c>
    </row>
    <row r="19" spans="1:8" ht="17" x14ac:dyDescent="0.2">
      <c r="A19" s="50">
        <v>819</v>
      </c>
      <c r="B19" s="404" t="s">
        <v>587</v>
      </c>
      <c r="C19" s="405"/>
      <c r="D19" s="316">
        <v>42121</v>
      </c>
      <c r="E19" s="316">
        <v>42272</v>
      </c>
      <c r="F19" s="317">
        <v>21.571428571428573</v>
      </c>
      <c r="G19" s="318">
        <v>8.3132530120481912E-2</v>
      </c>
      <c r="H19" s="52" t="s">
        <v>81</v>
      </c>
    </row>
    <row r="20" spans="1:8" ht="17" x14ac:dyDescent="0.2">
      <c r="A20" s="240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5">
        <v>3.3712151131764789E-2</v>
      </c>
    </row>
    <row r="21" spans="1:8" ht="17" x14ac:dyDescent="0.2">
      <c r="A21" s="240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5">
        <v>2.9042507339670898E-2</v>
      </c>
    </row>
    <row r="22" spans="1:8" ht="17" x14ac:dyDescent="0.2">
      <c r="A22" s="240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5">
        <v>2.9912449657555823E-2</v>
      </c>
    </row>
  </sheetData>
  <mergeCells count="21">
    <mergeCell ref="B2:C2"/>
    <mergeCell ref="B3:C3"/>
    <mergeCell ref="B4:C4"/>
    <mergeCell ref="B5:C5"/>
    <mergeCell ref="B6:C6"/>
    <mergeCell ref="B20:C20"/>
    <mergeCell ref="B21:C21"/>
    <mergeCell ref="B22:C22"/>
    <mergeCell ref="A1:L1"/>
    <mergeCell ref="B14:C14"/>
    <mergeCell ref="B15:C15"/>
    <mergeCell ref="B16:C16"/>
    <mergeCell ref="B17:C17"/>
    <mergeCell ref="B18:C18"/>
    <mergeCell ref="B19:C19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22"/>
  <sheetViews>
    <sheetView workbookViewId="0">
      <selection activeCell="A14" sqref="A14"/>
    </sheetView>
  </sheetViews>
  <sheetFormatPr baseColWidth="10" defaultRowHeight="15" x14ac:dyDescent="0.2"/>
  <cols>
    <col min="7" max="7" width="32.5" customWidth="1"/>
  </cols>
  <sheetData>
    <row r="1" spans="1:14" ht="17" x14ac:dyDescent="0.2">
      <c r="A1" s="346" t="s">
        <v>286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257"/>
      <c r="N1" s="257"/>
    </row>
    <row r="2" spans="1:14" ht="16" thickBot="1" x14ac:dyDescent="0.25">
      <c r="A2" s="239" t="s">
        <v>1</v>
      </c>
      <c r="B2" s="343" t="s">
        <v>3</v>
      </c>
      <c r="C2" s="343"/>
      <c r="D2" s="239" t="s">
        <v>61</v>
      </c>
      <c r="E2" s="239" t="s">
        <v>89</v>
      </c>
      <c r="F2" s="239" t="s">
        <v>33</v>
      </c>
      <c r="G2" s="239" t="s">
        <v>287</v>
      </c>
      <c r="H2" s="43" t="s">
        <v>28</v>
      </c>
      <c r="I2" s="43" t="s">
        <v>31</v>
      </c>
      <c r="J2" s="43" t="s">
        <v>29</v>
      </c>
    </row>
    <row r="3" spans="1:14" x14ac:dyDescent="0.2">
      <c r="A3" s="241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6">
        <v>2.8698647144447299E-2</v>
      </c>
      <c r="H3" s="31">
        <f>AVERAGE(G3:G12)</f>
        <v>3.1197042504001536E-2</v>
      </c>
      <c r="I3" s="31">
        <f>STDEV(G3:G12)/SQRT(J3)</f>
        <v>8.588556041106344E-4</v>
      </c>
      <c r="J3" s="248">
        <f>COUNTA(G3:G12)</f>
        <v>10</v>
      </c>
    </row>
    <row r="4" spans="1:14" x14ac:dyDescent="0.2">
      <c r="A4" s="240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5">
        <v>3.129987769755789E-2</v>
      </c>
    </row>
    <row r="5" spans="1:14" x14ac:dyDescent="0.2">
      <c r="A5" s="240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5">
        <v>3.0626341907321303E-2</v>
      </c>
    </row>
    <row r="6" spans="1:14" x14ac:dyDescent="0.2">
      <c r="A6" s="240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5">
        <v>3.641666563759207E-2</v>
      </c>
    </row>
    <row r="7" spans="1:14" x14ac:dyDescent="0.2">
      <c r="A7" s="240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5">
        <v>3.1539809042846999E-2</v>
      </c>
    </row>
    <row r="8" spans="1:14" x14ac:dyDescent="0.2">
      <c r="A8" s="240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5">
        <v>3.0445791245791241E-2</v>
      </c>
    </row>
    <row r="9" spans="1:14" x14ac:dyDescent="0.2">
      <c r="A9" s="240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5">
        <v>3.0417100849045402E-2</v>
      </c>
    </row>
    <row r="10" spans="1:14" x14ac:dyDescent="0.2">
      <c r="A10" s="240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5">
        <v>2.63306424382211E-2</v>
      </c>
    </row>
    <row r="11" spans="1:14" x14ac:dyDescent="0.2">
      <c r="A11" s="240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5">
        <v>3.3525942515864132E-2</v>
      </c>
    </row>
    <row r="12" spans="1:14" x14ac:dyDescent="0.2">
      <c r="A12" s="240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5">
        <v>3.2669606561327905E-2</v>
      </c>
    </row>
    <row r="13" spans="1:14" x14ac:dyDescent="0.2">
      <c r="A13" s="248"/>
      <c r="B13" s="248"/>
      <c r="G13" s="68"/>
    </row>
    <row r="14" spans="1:14" ht="17" x14ac:dyDescent="0.2">
      <c r="A14" s="240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5">
        <v>3.3678387276299286E-2</v>
      </c>
    </row>
    <row r="15" spans="1:14" ht="17" x14ac:dyDescent="0.2">
      <c r="A15" s="240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5">
        <v>3.4764738276712621E-2</v>
      </c>
    </row>
    <row r="16" spans="1:14" ht="17" x14ac:dyDescent="0.2">
      <c r="A16" s="240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5">
        <v>3.1953936195567509E-2</v>
      </c>
    </row>
    <row r="17" spans="1:8" ht="17" x14ac:dyDescent="0.2">
      <c r="A17" s="240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5">
        <v>2.8061175115207372E-2</v>
      </c>
    </row>
    <row r="18" spans="1:8" ht="17" x14ac:dyDescent="0.2">
      <c r="A18" s="240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5">
        <v>3.2648509101475258E-2</v>
      </c>
    </row>
    <row r="19" spans="1:8" ht="17" x14ac:dyDescent="0.2">
      <c r="A19" s="50">
        <v>819</v>
      </c>
      <c r="B19" s="404" t="s">
        <v>587</v>
      </c>
      <c r="C19" s="405"/>
      <c r="D19" s="316">
        <v>42121</v>
      </c>
      <c r="E19" s="316">
        <v>42272</v>
      </c>
      <c r="F19" s="317">
        <v>21.571428571428573</v>
      </c>
      <c r="G19" s="318">
        <v>7.1686746987951799E-2</v>
      </c>
      <c r="H19" s="52" t="s">
        <v>81</v>
      </c>
    </row>
    <row r="20" spans="1:8" ht="17" x14ac:dyDescent="0.2">
      <c r="A20" s="240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5">
        <v>3.1724975238427475E-2</v>
      </c>
    </row>
    <row r="21" spans="1:8" ht="17" x14ac:dyDescent="0.2">
      <c r="A21" s="240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5">
        <v>2.9685212182802186E-2</v>
      </c>
    </row>
    <row r="22" spans="1:8" ht="17" x14ac:dyDescent="0.2">
      <c r="A22" s="240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5">
        <v>2.8689970114557522E-2</v>
      </c>
    </row>
  </sheetData>
  <mergeCells count="21">
    <mergeCell ref="B2:C2"/>
    <mergeCell ref="B3:C3"/>
    <mergeCell ref="B4:C4"/>
    <mergeCell ref="B5:C5"/>
    <mergeCell ref="B6:C6"/>
    <mergeCell ref="B20:C20"/>
    <mergeCell ref="B21:C21"/>
    <mergeCell ref="B22:C22"/>
    <mergeCell ref="A1:L1"/>
    <mergeCell ref="B14:C14"/>
    <mergeCell ref="B15:C15"/>
    <mergeCell ref="B16:C16"/>
    <mergeCell ref="B17:C17"/>
    <mergeCell ref="B18:C18"/>
    <mergeCell ref="B19:C19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2"/>
  <sheetViews>
    <sheetView workbookViewId="0">
      <selection activeCell="A14" sqref="A14"/>
    </sheetView>
  </sheetViews>
  <sheetFormatPr baseColWidth="10" defaultRowHeight="15" x14ac:dyDescent="0.2"/>
  <cols>
    <col min="7" max="7" width="32.83203125" customWidth="1"/>
  </cols>
  <sheetData>
    <row r="1" spans="1:12" ht="17" x14ac:dyDescent="0.2">
      <c r="A1" s="346" t="s">
        <v>288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</row>
    <row r="2" spans="1:12" ht="16" thickBot="1" x14ac:dyDescent="0.25">
      <c r="A2" s="239"/>
      <c r="B2" s="343" t="s">
        <v>3</v>
      </c>
      <c r="C2" s="343"/>
      <c r="D2" s="239" t="s">
        <v>61</v>
      </c>
      <c r="E2" s="239" t="s">
        <v>89</v>
      </c>
      <c r="F2" s="239" t="s">
        <v>33</v>
      </c>
      <c r="G2" s="239" t="s">
        <v>289</v>
      </c>
      <c r="H2" s="43" t="s">
        <v>28</v>
      </c>
      <c r="I2" s="43" t="s">
        <v>31</v>
      </c>
      <c r="J2" s="43" t="s">
        <v>29</v>
      </c>
    </row>
    <row r="3" spans="1:12" x14ac:dyDescent="0.2">
      <c r="A3" s="241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6">
        <v>0.21972775066358424</v>
      </c>
      <c r="H3" s="31">
        <f>AVERAGE(G3:G12)</f>
        <v>0.19757354141025701</v>
      </c>
      <c r="I3" s="31">
        <f>STDEV(G3:G12)/SQRT(J3)</f>
        <v>3.5393509152405506E-3</v>
      </c>
      <c r="J3" s="248">
        <f>COUNTA(G3:G12)</f>
        <v>10</v>
      </c>
    </row>
    <row r="4" spans="1:12" x14ac:dyDescent="0.2">
      <c r="A4" s="240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5">
        <v>0.18213952556694893</v>
      </c>
    </row>
    <row r="5" spans="1:12" x14ac:dyDescent="0.2">
      <c r="A5" s="240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5">
        <v>0.19600042656656572</v>
      </c>
    </row>
    <row r="6" spans="1:12" x14ac:dyDescent="0.2">
      <c r="A6" s="240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5">
        <v>0.21077437980614583</v>
      </c>
    </row>
    <row r="7" spans="1:12" x14ac:dyDescent="0.2">
      <c r="A7" s="240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5">
        <v>0.19789718298745365</v>
      </c>
    </row>
    <row r="8" spans="1:12" x14ac:dyDescent="0.2">
      <c r="A8" s="240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5">
        <v>0.19418249158249157</v>
      </c>
    </row>
    <row r="9" spans="1:12" x14ac:dyDescent="0.2">
      <c r="A9" s="240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5">
        <v>0.18579250556605376</v>
      </c>
    </row>
    <row r="10" spans="1:12" x14ac:dyDescent="0.2">
      <c r="A10" s="240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5">
        <v>0.1999762338896941</v>
      </c>
    </row>
    <row r="11" spans="1:12" x14ac:dyDescent="0.2">
      <c r="A11" s="240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5">
        <v>0.19952594251586414</v>
      </c>
    </row>
    <row r="12" spans="1:12" x14ac:dyDescent="0.2">
      <c r="A12" s="240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5">
        <v>0.18971897495776824</v>
      </c>
    </row>
    <row r="13" spans="1:12" x14ac:dyDescent="0.2">
      <c r="A13" s="248"/>
      <c r="B13" s="248"/>
      <c r="G13" s="68"/>
    </row>
    <row r="14" spans="1:12" ht="17" x14ac:dyDescent="0.2">
      <c r="A14" s="240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5">
        <v>0.19350668839136645</v>
      </c>
    </row>
    <row r="15" spans="1:12" ht="17" x14ac:dyDescent="0.2">
      <c r="A15" s="240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5">
        <v>0.19942010856738257</v>
      </c>
    </row>
    <row r="16" spans="1:12" ht="17" x14ac:dyDescent="0.2">
      <c r="A16" s="240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5">
        <v>0.20028299797099139</v>
      </c>
    </row>
    <row r="17" spans="1:8" ht="17" x14ac:dyDescent="0.2">
      <c r="A17" s="240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5">
        <v>0.18131370967741933</v>
      </c>
    </row>
    <row r="18" spans="1:8" ht="17" x14ac:dyDescent="0.2">
      <c r="A18" s="240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5">
        <v>0.19384288762604143</v>
      </c>
    </row>
    <row r="19" spans="1:8" ht="17" x14ac:dyDescent="0.2">
      <c r="A19" s="50">
        <v>819</v>
      </c>
      <c r="B19" s="404" t="s">
        <v>587</v>
      </c>
      <c r="C19" s="405"/>
      <c r="D19" s="316">
        <v>42121</v>
      </c>
      <c r="E19" s="316">
        <v>42272</v>
      </c>
      <c r="F19" s="317">
        <v>21.571428571428573</v>
      </c>
      <c r="G19" s="318">
        <v>8.1325301204819275E-2</v>
      </c>
      <c r="H19" s="52" t="s">
        <v>81</v>
      </c>
    </row>
    <row r="20" spans="1:8" ht="17" x14ac:dyDescent="0.2">
      <c r="A20" s="240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5">
        <v>0.18357966166451756</v>
      </c>
    </row>
    <row r="21" spans="1:8" ht="17" x14ac:dyDescent="0.2">
      <c r="A21" s="240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5">
        <v>0.21685896231311058</v>
      </c>
    </row>
    <row r="22" spans="1:8" ht="17" x14ac:dyDescent="0.2">
      <c r="A22" s="240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5">
        <v>0.18445267216633104</v>
      </c>
    </row>
  </sheetData>
  <mergeCells count="21">
    <mergeCell ref="B2:C2"/>
    <mergeCell ref="B3:C3"/>
    <mergeCell ref="B4:C4"/>
    <mergeCell ref="B5:C5"/>
    <mergeCell ref="B6:C6"/>
    <mergeCell ref="B20:C20"/>
    <mergeCell ref="B21:C21"/>
    <mergeCell ref="B22:C22"/>
    <mergeCell ref="A1:L1"/>
    <mergeCell ref="B14:C14"/>
    <mergeCell ref="B15:C15"/>
    <mergeCell ref="B16:C16"/>
    <mergeCell ref="B17:C17"/>
    <mergeCell ref="B18:C18"/>
    <mergeCell ref="B19:C19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22"/>
  <sheetViews>
    <sheetView workbookViewId="0">
      <selection activeCell="M37" sqref="M37"/>
    </sheetView>
  </sheetViews>
  <sheetFormatPr baseColWidth="10" defaultRowHeight="15" x14ac:dyDescent="0.2"/>
  <cols>
    <col min="7" max="7" width="15.5" customWidth="1"/>
  </cols>
  <sheetData>
    <row r="1" spans="1:11" ht="17" x14ac:dyDescent="0.2">
      <c r="A1" s="337" t="s">
        <v>290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1" ht="16" thickBot="1" x14ac:dyDescent="0.25">
      <c r="A2" s="239" t="s">
        <v>1</v>
      </c>
      <c r="B2" s="343" t="s">
        <v>3</v>
      </c>
      <c r="C2" s="343"/>
      <c r="D2" s="239" t="s">
        <v>61</v>
      </c>
      <c r="E2" s="239" t="s">
        <v>89</v>
      </c>
      <c r="F2" s="239" t="s">
        <v>33</v>
      </c>
      <c r="G2" s="239" t="s">
        <v>291</v>
      </c>
      <c r="H2" s="43" t="s">
        <v>28</v>
      </c>
      <c r="I2" s="43" t="s">
        <v>31</v>
      </c>
      <c r="J2" s="43" t="s">
        <v>29</v>
      </c>
    </row>
    <row r="3" spans="1:11" x14ac:dyDescent="0.2">
      <c r="A3" s="241">
        <v>762</v>
      </c>
      <c r="B3" s="348" t="s">
        <v>0</v>
      </c>
      <c r="C3" s="348"/>
      <c r="D3" s="30">
        <v>42110</v>
      </c>
      <c r="E3" s="30">
        <v>42328</v>
      </c>
      <c r="F3" s="34">
        <f t="shared" ref="F3:F4" si="0">(E3-D3)/7</f>
        <v>31.142857142857142</v>
      </c>
      <c r="G3" s="76">
        <v>35.6</v>
      </c>
      <c r="H3" s="31">
        <f>AVERAGE(G3:G12)</f>
        <v>43.980000000000004</v>
      </c>
      <c r="I3" s="31">
        <f>STDEV(G3:G12)/SQRT(J3)</f>
        <v>1.5021318184500085</v>
      </c>
      <c r="J3" s="248">
        <f>COUNTA(G3:G12)</f>
        <v>10</v>
      </c>
    </row>
    <row r="4" spans="1:11" x14ac:dyDescent="0.2">
      <c r="A4" s="240">
        <v>763</v>
      </c>
      <c r="B4" s="347" t="s">
        <v>0</v>
      </c>
      <c r="C4" s="347"/>
      <c r="D4" s="28">
        <v>42110</v>
      </c>
      <c r="E4" s="28">
        <v>42328</v>
      </c>
      <c r="F4" s="35">
        <f t="shared" si="0"/>
        <v>31.142857142857142</v>
      </c>
      <c r="G4" s="75">
        <v>49.8</v>
      </c>
    </row>
    <row r="5" spans="1:11" x14ac:dyDescent="0.2">
      <c r="A5" s="240">
        <v>766</v>
      </c>
      <c r="B5" s="347" t="s">
        <v>0</v>
      </c>
      <c r="C5" s="347"/>
      <c r="D5" s="28">
        <v>42110</v>
      </c>
      <c r="E5" s="28">
        <v>42328</v>
      </c>
      <c r="F5" s="35">
        <v>31.142857142857142</v>
      </c>
      <c r="G5" s="75">
        <v>50.4</v>
      </c>
    </row>
    <row r="6" spans="1:11" x14ac:dyDescent="0.2">
      <c r="A6" s="240">
        <v>784</v>
      </c>
      <c r="B6" s="347" t="s">
        <v>0</v>
      </c>
      <c r="C6" s="347"/>
      <c r="D6" s="28">
        <v>42110</v>
      </c>
      <c r="E6" s="28">
        <v>42328</v>
      </c>
      <c r="F6" s="35">
        <v>31.142857142857142</v>
      </c>
      <c r="G6" s="75">
        <v>41.8</v>
      </c>
    </row>
    <row r="7" spans="1:11" x14ac:dyDescent="0.2">
      <c r="A7" s="240">
        <v>794</v>
      </c>
      <c r="B7" s="347" t="s">
        <v>0</v>
      </c>
      <c r="C7" s="347"/>
      <c r="D7" s="28">
        <v>42110</v>
      </c>
      <c r="E7" s="28">
        <v>42328</v>
      </c>
      <c r="F7" s="35">
        <v>31.142857142857142</v>
      </c>
      <c r="G7" s="75">
        <v>49.4</v>
      </c>
    </row>
    <row r="8" spans="1:11" x14ac:dyDescent="0.2">
      <c r="A8" s="240">
        <v>807</v>
      </c>
      <c r="B8" s="347" t="s">
        <v>0</v>
      </c>
      <c r="C8" s="347"/>
      <c r="D8" s="28">
        <v>42128</v>
      </c>
      <c r="E8" s="28">
        <v>42328</v>
      </c>
      <c r="F8" s="35">
        <v>28.571428571428573</v>
      </c>
      <c r="G8" s="75">
        <v>41.2</v>
      </c>
    </row>
    <row r="9" spans="1:11" x14ac:dyDescent="0.2">
      <c r="A9" s="240">
        <v>810</v>
      </c>
      <c r="B9" s="347" t="s">
        <v>0</v>
      </c>
      <c r="C9" s="347"/>
      <c r="D9" s="28">
        <v>42128</v>
      </c>
      <c r="E9" s="28">
        <v>42328</v>
      </c>
      <c r="F9" s="35">
        <v>28.571428571428573</v>
      </c>
      <c r="G9" s="75">
        <v>44.4</v>
      </c>
    </row>
    <row r="10" spans="1:11" x14ac:dyDescent="0.2">
      <c r="A10" s="240">
        <v>836</v>
      </c>
      <c r="B10" s="347" t="s">
        <v>0</v>
      </c>
      <c r="C10" s="347"/>
      <c r="D10" s="28">
        <v>42148</v>
      </c>
      <c r="E10" s="28">
        <v>42328</v>
      </c>
      <c r="F10" s="35">
        <v>25.714285714285715</v>
      </c>
      <c r="G10" s="75">
        <v>40.6</v>
      </c>
    </row>
    <row r="11" spans="1:11" x14ac:dyDescent="0.2">
      <c r="A11" s="240">
        <v>846</v>
      </c>
      <c r="B11" s="347" t="s">
        <v>0</v>
      </c>
      <c r="C11" s="347"/>
      <c r="D11" s="28">
        <v>42141</v>
      </c>
      <c r="E11" s="28">
        <v>42328</v>
      </c>
      <c r="F11" s="35">
        <v>26.714285714285715</v>
      </c>
      <c r="G11" s="75">
        <v>42</v>
      </c>
    </row>
    <row r="12" spans="1:11" x14ac:dyDescent="0.2">
      <c r="A12" s="240">
        <v>852</v>
      </c>
      <c r="B12" s="347" t="s">
        <v>0</v>
      </c>
      <c r="C12" s="347"/>
      <c r="D12" s="28">
        <v>42152</v>
      </c>
      <c r="E12" s="28">
        <v>42328</v>
      </c>
      <c r="F12" s="35">
        <v>25.142857142857142</v>
      </c>
      <c r="G12" s="75">
        <v>44.6</v>
      </c>
    </row>
    <row r="13" spans="1:11" x14ac:dyDescent="0.2">
      <c r="A13" s="248"/>
      <c r="B13" s="248"/>
      <c r="G13" s="68"/>
    </row>
    <row r="14" spans="1:11" ht="17" x14ac:dyDescent="0.2">
      <c r="A14" s="240">
        <v>565</v>
      </c>
      <c r="B14" s="344" t="s">
        <v>38</v>
      </c>
      <c r="C14" s="345"/>
      <c r="D14" s="28">
        <v>42158</v>
      </c>
      <c r="E14" s="28">
        <v>42328</v>
      </c>
      <c r="F14" s="35">
        <v>24.285714285714285</v>
      </c>
      <c r="G14" s="75">
        <v>44</v>
      </c>
    </row>
    <row r="15" spans="1:11" ht="17" x14ac:dyDescent="0.2">
      <c r="A15" s="240">
        <v>581</v>
      </c>
      <c r="B15" s="344" t="s">
        <v>38</v>
      </c>
      <c r="C15" s="345"/>
      <c r="D15" s="28">
        <v>42160</v>
      </c>
      <c r="E15" s="28">
        <v>42328</v>
      </c>
      <c r="F15" s="35">
        <v>24</v>
      </c>
      <c r="G15" s="75">
        <v>44.6</v>
      </c>
    </row>
    <row r="16" spans="1:11" ht="17" x14ac:dyDescent="0.2">
      <c r="A16" s="240">
        <v>588</v>
      </c>
      <c r="B16" s="344" t="s">
        <v>38</v>
      </c>
      <c r="C16" s="345"/>
      <c r="D16" s="28">
        <v>42174</v>
      </c>
      <c r="E16" s="28">
        <v>42328</v>
      </c>
      <c r="F16" s="35">
        <v>22</v>
      </c>
      <c r="G16" s="75">
        <v>38</v>
      </c>
    </row>
    <row r="17" spans="1:8" ht="17" x14ac:dyDescent="0.2">
      <c r="A17" s="240">
        <v>816</v>
      </c>
      <c r="B17" s="344" t="s">
        <v>38</v>
      </c>
      <c r="C17" s="345"/>
      <c r="D17" s="28">
        <v>42121</v>
      </c>
      <c r="E17" s="28">
        <v>42328</v>
      </c>
      <c r="F17" s="35">
        <v>29.571428571428573</v>
      </c>
      <c r="G17" s="75">
        <v>44.2</v>
      </c>
    </row>
    <row r="18" spans="1:8" ht="17" x14ac:dyDescent="0.2">
      <c r="A18" s="240">
        <v>818</v>
      </c>
      <c r="B18" s="344" t="s">
        <v>38</v>
      </c>
      <c r="C18" s="345"/>
      <c r="D18" s="28">
        <v>42121</v>
      </c>
      <c r="E18" s="28">
        <v>42328</v>
      </c>
      <c r="F18" s="35">
        <v>29.571428571428573</v>
      </c>
      <c r="G18" s="75">
        <v>46.6</v>
      </c>
    </row>
    <row r="19" spans="1:8" ht="17" x14ac:dyDescent="0.2">
      <c r="A19" s="50">
        <v>819</v>
      </c>
      <c r="B19" s="404" t="s">
        <v>587</v>
      </c>
      <c r="C19" s="405"/>
      <c r="D19" s="316">
        <v>42121</v>
      </c>
      <c r="E19" s="316">
        <v>42272</v>
      </c>
      <c r="F19" s="317">
        <v>21.571428571428573</v>
      </c>
      <c r="G19" s="318">
        <v>17</v>
      </c>
      <c r="H19" s="52" t="s">
        <v>81</v>
      </c>
    </row>
    <row r="20" spans="1:8" ht="17" x14ac:dyDescent="0.2">
      <c r="A20" s="240">
        <v>834</v>
      </c>
      <c r="B20" s="344" t="s">
        <v>38</v>
      </c>
      <c r="C20" s="345"/>
      <c r="D20" s="28">
        <v>42148</v>
      </c>
      <c r="E20" s="28">
        <v>42328</v>
      </c>
      <c r="F20" s="35">
        <v>25.714285714285715</v>
      </c>
      <c r="G20" s="75">
        <v>45.4</v>
      </c>
    </row>
    <row r="21" spans="1:8" ht="17" x14ac:dyDescent="0.2">
      <c r="A21" s="240">
        <v>838</v>
      </c>
      <c r="B21" s="344" t="s">
        <v>38</v>
      </c>
      <c r="C21" s="345"/>
      <c r="D21" s="28">
        <v>42148</v>
      </c>
      <c r="E21" s="28">
        <v>42328</v>
      </c>
      <c r="F21" s="35">
        <v>25.714285714285715</v>
      </c>
      <c r="G21" s="75">
        <v>36.799999999999997</v>
      </c>
    </row>
    <row r="22" spans="1:8" ht="17" x14ac:dyDescent="0.2">
      <c r="A22" s="240">
        <v>839</v>
      </c>
      <c r="B22" s="344" t="s">
        <v>38</v>
      </c>
      <c r="C22" s="345"/>
      <c r="D22" s="28">
        <v>42148</v>
      </c>
      <c r="E22" s="28">
        <v>42328</v>
      </c>
      <c r="F22" s="35">
        <v>25.714285714285715</v>
      </c>
      <c r="G22" s="75">
        <v>41.2</v>
      </c>
    </row>
  </sheetData>
  <mergeCells count="21">
    <mergeCell ref="B12:C12"/>
    <mergeCell ref="A1:K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0:C20"/>
    <mergeCell ref="B21:C21"/>
    <mergeCell ref="B22:C22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workbookViewId="0">
      <selection activeCell="I11" sqref="I11"/>
    </sheetView>
  </sheetViews>
  <sheetFormatPr baseColWidth="10" defaultRowHeight="15" x14ac:dyDescent="0.2"/>
  <cols>
    <col min="3" max="4" width="15.5" customWidth="1"/>
    <col min="5" max="5" width="12.6640625" customWidth="1"/>
    <col min="6" max="6" width="12.5" customWidth="1"/>
  </cols>
  <sheetData>
    <row r="1" spans="1:12" x14ac:dyDescent="0.2">
      <c r="A1" s="338" t="s">
        <v>57</v>
      </c>
      <c r="B1" s="338"/>
      <c r="C1" s="338"/>
      <c r="D1" s="338"/>
      <c r="E1" s="338"/>
      <c r="F1" s="338"/>
      <c r="G1" s="338"/>
    </row>
    <row r="2" spans="1:12" ht="16" thickBot="1" x14ac:dyDescent="0.25">
      <c r="A2" s="49" t="s">
        <v>1</v>
      </c>
      <c r="B2" s="49" t="s">
        <v>2</v>
      </c>
      <c r="C2" s="343" t="s">
        <v>3</v>
      </c>
      <c r="D2" s="343"/>
      <c r="E2" s="49" t="s">
        <v>4</v>
      </c>
      <c r="F2" s="49" t="s">
        <v>41</v>
      </c>
      <c r="G2" s="49" t="s">
        <v>56</v>
      </c>
      <c r="H2" s="3" t="s">
        <v>82</v>
      </c>
      <c r="I2" s="3" t="s">
        <v>29</v>
      </c>
      <c r="J2" s="3"/>
      <c r="K2" s="3"/>
      <c r="L2" s="3"/>
    </row>
    <row r="3" spans="1:12" x14ac:dyDescent="0.2">
      <c r="A3" s="29">
        <v>285</v>
      </c>
      <c r="B3" s="26" t="s">
        <v>32</v>
      </c>
      <c r="C3" s="29" t="s">
        <v>0</v>
      </c>
      <c r="D3" s="29" t="s">
        <v>0</v>
      </c>
      <c r="E3" s="30">
        <v>42163</v>
      </c>
      <c r="F3" s="29" t="s">
        <v>55</v>
      </c>
      <c r="G3" s="29">
        <v>56</v>
      </c>
      <c r="H3" s="3" t="s">
        <v>85</v>
      </c>
      <c r="I3" s="3">
        <f>COUNTA(G3:G13)</f>
        <v>11</v>
      </c>
      <c r="J3" s="3"/>
      <c r="K3" s="3"/>
      <c r="L3" s="3"/>
    </row>
    <row r="4" spans="1:12" x14ac:dyDescent="0.2">
      <c r="A4" s="26">
        <v>297</v>
      </c>
      <c r="B4" s="26" t="s">
        <v>32</v>
      </c>
      <c r="C4" s="26" t="s">
        <v>0</v>
      </c>
      <c r="D4" s="26" t="s">
        <v>0</v>
      </c>
      <c r="E4" s="28">
        <v>42161</v>
      </c>
      <c r="F4" s="26" t="s">
        <v>55</v>
      </c>
      <c r="G4" s="26">
        <v>56</v>
      </c>
      <c r="H4" s="3"/>
      <c r="I4" s="3"/>
      <c r="J4" s="3"/>
      <c r="K4" s="3"/>
      <c r="L4" s="3"/>
    </row>
    <row r="5" spans="1:12" x14ac:dyDescent="0.2">
      <c r="A5" s="26">
        <v>206</v>
      </c>
      <c r="B5" s="26" t="s">
        <v>35</v>
      </c>
      <c r="C5" s="26" t="s">
        <v>0</v>
      </c>
      <c r="D5" s="26" t="s">
        <v>0</v>
      </c>
      <c r="E5" s="28">
        <v>42176</v>
      </c>
      <c r="F5" s="26" t="s">
        <v>55</v>
      </c>
      <c r="G5" s="26">
        <v>56</v>
      </c>
      <c r="H5" s="3"/>
      <c r="I5" s="3"/>
      <c r="J5" s="3"/>
      <c r="K5" s="3"/>
      <c r="L5" s="3"/>
    </row>
    <row r="6" spans="1:12" x14ac:dyDescent="0.2">
      <c r="A6" s="26">
        <v>208</v>
      </c>
      <c r="B6" s="26" t="s">
        <v>35</v>
      </c>
      <c r="C6" s="26" t="s">
        <v>0</v>
      </c>
      <c r="D6" s="26" t="s">
        <v>0</v>
      </c>
      <c r="E6" s="28">
        <v>42176</v>
      </c>
      <c r="F6" s="26" t="s">
        <v>55</v>
      </c>
      <c r="G6" s="26">
        <v>56</v>
      </c>
      <c r="H6" s="3"/>
      <c r="I6" s="3"/>
      <c r="J6" s="3"/>
      <c r="K6" s="3"/>
      <c r="L6" s="3"/>
    </row>
    <row r="7" spans="1:12" x14ac:dyDescent="0.2">
      <c r="A7" s="26">
        <v>209</v>
      </c>
      <c r="B7" s="26" t="s">
        <v>35</v>
      </c>
      <c r="C7" s="26" t="s">
        <v>0</v>
      </c>
      <c r="D7" s="26" t="s">
        <v>0</v>
      </c>
      <c r="E7" s="28">
        <v>42176</v>
      </c>
      <c r="F7" s="26" t="s">
        <v>55</v>
      </c>
      <c r="G7" s="26">
        <v>56</v>
      </c>
      <c r="H7" s="3"/>
      <c r="I7" s="3"/>
      <c r="J7" s="3"/>
      <c r="K7" s="3"/>
      <c r="L7" s="3"/>
    </row>
    <row r="8" spans="1:12" x14ac:dyDescent="0.2">
      <c r="A8" s="26">
        <v>284</v>
      </c>
      <c r="B8" s="26" t="s">
        <v>35</v>
      </c>
      <c r="C8" s="26" t="s">
        <v>0</v>
      </c>
      <c r="D8" s="26" t="s">
        <v>0</v>
      </c>
      <c r="E8" s="28">
        <v>42179</v>
      </c>
      <c r="F8" s="26" t="s">
        <v>55</v>
      </c>
      <c r="G8" s="26">
        <v>56</v>
      </c>
      <c r="H8" s="3"/>
      <c r="I8" s="3"/>
      <c r="J8" s="3"/>
      <c r="K8" s="3"/>
      <c r="L8" s="3"/>
    </row>
    <row r="9" spans="1:12" x14ac:dyDescent="0.2">
      <c r="A9" s="26">
        <v>318</v>
      </c>
      <c r="B9" s="26" t="s">
        <v>32</v>
      </c>
      <c r="C9" s="26" t="s">
        <v>0</v>
      </c>
      <c r="D9" s="26" t="s">
        <v>0</v>
      </c>
      <c r="E9" s="28">
        <v>42221</v>
      </c>
      <c r="F9" s="26" t="s">
        <v>55</v>
      </c>
      <c r="G9" s="26">
        <v>56</v>
      </c>
      <c r="H9" s="3"/>
      <c r="I9" s="3"/>
      <c r="J9" s="3"/>
      <c r="K9" s="3"/>
      <c r="L9" s="3"/>
    </row>
    <row r="10" spans="1:12" x14ac:dyDescent="0.2">
      <c r="A10" s="26">
        <v>430</v>
      </c>
      <c r="B10" s="26" t="s">
        <v>39</v>
      </c>
      <c r="C10" s="26" t="s">
        <v>0</v>
      </c>
      <c r="D10" s="26" t="s">
        <v>0</v>
      </c>
      <c r="E10" s="28">
        <v>42296</v>
      </c>
      <c r="F10" s="26" t="s">
        <v>55</v>
      </c>
      <c r="G10" s="26">
        <v>56</v>
      </c>
      <c r="H10" s="3"/>
      <c r="I10" s="3"/>
      <c r="J10" s="3"/>
      <c r="K10" s="3"/>
      <c r="L10" s="3"/>
    </row>
    <row r="11" spans="1:12" x14ac:dyDescent="0.2">
      <c r="A11" s="26">
        <v>443</v>
      </c>
      <c r="B11" s="26" t="s">
        <v>32</v>
      </c>
      <c r="C11" s="26" t="s">
        <v>0</v>
      </c>
      <c r="D11" s="26" t="s">
        <v>0</v>
      </c>
      <c r="E11" s="28">
        <v>42310</v>
      </c>
      <c r="F11" s="26" t="s">
        <v>55</v>
      </c>
      <c r="G11" s="26">
        <v>56</v>
      </c>
      <c r="H11" s="3"/>
      <c r="I11" s="3"/>
      <c r="J11" s="3"/>
      <c r="K11" s="3"/>
      <c r="L11" s="3"/>
    </row>
    <row r="12" spans="1:12" x14ac:dyDescent="0.2">
      <c r="A12" s="26">
        <v>163</v>
      </c>
      <c r="B12" s="26" t="s">
        <v>32</v>
      </c>
      <c r="C12" s="26" t="s">
        <v>0</v>
      </c>
      <c r="D12" s="26" t="s">
        <v>0</v>
      </c>
      <c r="E12" s="28">
        <v>42329</v>
      </c>
      <c r="F12" s="26" t="s">
        <v>55</v>
      </c>
      <c r="G12" s="26">
        <v>56</v>
      </c>
      <c r="H12" s="3"/>
      <c r="I12" s="3"/>
      <c r="J12" s="3"/>
      <c r="K12" s="3"/>
      <c r="L12" s="3"/>
    </row>
    <row r="13" spans="1:12" x14ac:dyDescent="0.2">
      <c r="A13" s="26">
        <v>172</v>
      </c>
      <c r="B13" s="26" t="s">
        <v>39</v>
      </c>
      <c r="C13" s="26" t="s">
        <v>0</v>
      </c>
      <c r="D13" s="26" t="s">
        <v>0</v>
      </c>
      <c r="E13" s="28">
        <v>42327</v>
      </c>
      <c r="F13" s="26" t="s">
        <v>55</v>
      </c>
      <c r="G13" s="26">
        <v>56</v>
      </c>
      <c r="H13" s="3"/>
      <c r="I13" s="3"/>
      <c r="J13" s="3"/>
      <c r="K13" s="3"/>
      <c r="L13" s="3"/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3" t="s">
        <v>29</v>
      </c>
      <c r="J14" s="3"/>
      <c r="K14" s="3"/>
      <c r="L14" s="3"/>
    </row>
    <row r="15" spans="1:12" ht="17" x14ac:dyDescent="0.2">
      <c r="A15" s="26">
        <v>827</v>
      </c>
      <c r="B15" s="26" t="s">
        <v>39</v>
      </c>
      <c r="C15" s="8" t="s">
        <v>38</v>
      </c>
      <c r="D15" s="8" t="s">
        <v>42</v>
      </c>
      <c r="E15" s="28">
        <v>41664</v>
      </c>
      <c r="F15" s="28">
        <v>41684</v>
      </c>
      <c r="G15" s="26">
        <v>20</v>
      </c>
      <c r="H15" s="3">
        <v>23</v>
      </c>
      <c r="I15" s="3">
        <f>COUNTA(G15:G33)</f>
        <v>19</v>
      </c>
      <c r="J15" s="3"/>
      <c r="K15" s="3"/>
      <c r="L15" s="3"/>
    </row>
    <row r="16" spans="1:12" ht="17" x14ac:dyDescent="0.2">
      <c r="A16" s="26">
        <v>77</v>
      </c>
      <c r="B16" s="26" t="s">
        <v>39</v>
      </c>
      <c r="C16" s="8" t="s">
        <v>38</v>
      </c>
      <c r="D16" s="8" t="s">
        <v>42</v>
      </c>
      <c r="E16" s="28">
        <v>42029</v>
      </c>
      <c r="F16" s="28">
        <v>42053</v>
      </c>
      <c r="G16" s="26">
        <v>24</v>
      </c>
      <c r="H16" s="3"/>
      <c r="I16" s="3"/>
      <c r="J16" s="3"/>
      <c r="K16" s="3"/>
      <c r="L16" s="3"/>
    </row>
    <row r="17" spans="1:12" ht="17" x14ac:dyDescent="0.2">
      <c r="A17" s="26">
        <v>91</v>
      </c>
      <c r="B17" s="26" t="s">
        <v>39</v>
      </c>
      <c r="C17" s="8" t="s">
        <v>38</v>
      </c>
      <c r="D17" s="8" t="s">
        <v>42</v>
      </c>
      <c r="E17" s="28">
        <v>42031</v>
      </c>
      <c r="F17" s="28">
        <v>42053</v>
      </c>
      <c r="G17" s="26">
        <v>22</v>
      </c>
      <c r="H17" s="3"/>
      <c r="I17" s="3"/>
      <c r="J17" s="3"/>
      <c r="K17" s="3"/>
      <c r="L17" s="3"/>
    </row>
    <row r="18" spans="1:12" ht="17" x14ac:dyDescent="0.2">
      <c r="A18" s="26">
        <v>98</v>
      </c>
      <c r="B18" s="26" t="s">
        <v>39</v>
      </c>
      <c r="C18" s="8" t="s">
        <v>38</v>
      </c>
      <c r="D18" s="8" t="s">
        <v>42</v>
      </c>
      <c r="E18" s="28">
        <v>42031</v>
      </c>
      <c r="F18" s="28">
        <v>42053</v>
      </c>
      <c r="G18" s="26">
        <v>22</v>
      </c>
      <c r="H18" s="3"/>
      <c r="I18" s="3"/>
      <c r="J18" s="3"/>
      <c r="K18" s="3"/>
      <c r="L18" s="3"/>
    </row>
    <row r="19" spans="1:12" ht="17" x14ac:dyDescent="0.2">
      <c r="A19" s="26">
        <v>321</v>
      </c>
      <c r="B19" s="26" t="s">
        <v>39</v>
      </c>
      <c r="C19" s="8" t="s">
        <v>38</v>
      </c>
      <c r="D19" s="8" t="s">
        <v>42</v>
      </c>
      <c r="E19" s="28">
        <v>42072</v>
      </c>
      <c r="F19" s="28">
        <v>42094</v>
      </c>
      <c r="G19" s="26">
        <v>22</v>
      </c>
      <c r="H19" s="3"/>
      <c r="I19" s="3"/>
      <c r="J19" s="3"/>
      <c r="K19" s="3"/>
      <c r="L19" s="3"/>
    </row>
    <row r="20" spans="1:12" ht="17" x14ac:dyDescent="0.2">
      <c r="A20" s="26">
        <v>374</v>
      </c>
      <c r="B20" s="26" t="s">
        <v>39</v>
      </c>
      <c r="C20" s="8" t="s">
        <v>38</v>
      </c>
      <c r="D20" s="8" t="s">
        <v>42</v>
      </c>
      <c r="E20" s="28">
        <v>42081</v>
      </c>
      <c r="F20" s="28">
        <v>42104</v>
      </c>
      <c r="G20" s="26">
        <v>23</v>
      </c>
      <c r="H20" s="3"/>
      <c r="I20" s="3"/>
      <c r="J20" s="3"/>
      <c r="K20" s="3"/>
      <c r="L20" s="3"/>
    </row>
    <row r="21" spans="1:12" ht="17" x14ac:dyDescent="0.2">
      <c r="A21" s="26">
        <v>376</v>
      </c>
      <c r="B21" s="26" t="s">
        <v>32</v>
      </c>
      <c r="C21" s="8" t="s">
        <v>38</v>
      </c>
      <c r="D21" s="8" t="s">
        <v>42</v>
      </c>
      <c r="E21" s="28">
        <v>42085</v>
      </c>
      <c r="F21" s="28">
        <v>42107</v>
      </c>
      <c r="G21" s="26">
        <v>22</v>
      </c>
      <c r="H21" s="3"/>
      <c r="I21" s="3"/>
      <c r="J21" s="3"/>
      <c r="K21" s="3"/>
      <c r="L21" s="3"/>
    </row>
    <row r="22" spans="1:12" ht="17" x14ac:dyDescent="0.2">
      <c r="A22" s="26">
        <v>218</v>
      </c>
      <c r="B22" s="26" t="s">
        <v>39</v>
      </c>
      <c r="C22" s="8" t="s">
        <v>38</v>
      </c>
      <c r="D22" s="8" t="s">
        <v>42</v>
      </c>
      <c r="E22" s="28">
        <v>42091</v>
      </c>
      <c r="F22" s="28">
        <v>42114</v>
      </c>
      <c r="G22" s="26">
        <v>23</v>
      </c>
      <c r="H22" s="3"/>
      <c r="I22" s="3"/>
      <c r="J22" s="3"/>
      <c r="K22" s="3"/>
      <c r="L22" s="3"/>
    </row>
    <row r="23" spans="1:12" ht="17" x14ac:dyDescent="0.2">
      <c r="A23" s="26">
        <v>221</v>
      </c>
      <c r="B23" s="26" t="s">
        <v>39</v>
      </c>
      <c r="C23" s="8" t="s">
        <v>38</v>
      </c>
      <c r="D23" s="8" t="s">
        <v>42</v>
      </c>
      <c r="E23" s="28">
        <v>42091</v>
      </c>
      <c r="F23" s="28">
        <v>42114</v>
      </c>
      <c r="G23" s="26">
        <v>23</v>
      </c>
      <c r="H23" s="3"/>
      <c r="I23" s="3"/>
      <c r="J23" s="3"/>
      <c r="K23" s="3"/>
      <c r="L23" s="3"/>
    </row>
    <row r="24" spans="1:12" ht="17" x14ac:dyDescent="0.2">
      <c r="A24" s="26">
        <v>224</v>
      </c>
      <c r="B24" s="26" t="s">
        <v>32</v>
      </c>
      <c r="C24" s="8" t="s">
        <v>38</v>
      </c>
      <c r="D24" s="8" t="s">
        <v>42</v>
      </c>
      <c r="E24" s="28">
        <v>42104</v>
      </c>
      <c r="F24" s="28">
        <v>42122</v>
      </c>
      <c r="G24" s="26">
        <v>18</v>
      </c>
      <c r="H24" s="3"/>
      <c r="I24" s="3"/>
      <c r="J24" s="3"/>
      <c r="K24" s="3"/>
      <c r="L24" s="3"/>
    </row>
    <row r="25" spans="1:12" ht="17" x14ac:dyDescent="0.2">
      <c r="A25" s="26">
        <v>230</v>
      </c>
      <c r="B25" s="26" t="s">
        <v>39</v>
      </c>
      <c r="C25" s="8" t="s">
        <v>38</v>
      </c>
      <c r="D25" s="8" t="s">
        <v>42</v>
      </c>
      <c r="E25" s="28">
        <v>42114</v>
      </c>
      <c r="F25" s="28">
        <v>42136</v>
      </c>
      <c r="G25" s="26">
        <v>22</v>
      </c>
      <c r="H25" s="3"/>
      <c r="I25" s="3"/>
      <c r="J25" s="3"/>
      <c r="K25" s="3"/>
      <c r="L25" s="3"/>
    </row>
    <row r="26" spans="1:12" ht="17" x14ac:dyDescent="0.2">
      <c r="A26" s="26">
        <v>416</v>
      </c>
      <c r="B26" s="26" t="s">
        <v>39</v>
      </c>
      <c r="C26" s="8" t="s">
        <v>38</v>
      </c>
      <c r="D26" s="8" t="s">
        <v>42</v>
      </c>
      <c r="E26" s="28">
        <v>42127</v>
      </c>
      <c r="F26" s="28">
        <v>42151</v>
      </c>
      <c r="G26" s="26">
        <v>24</v>
      </c>
      <c r="H26" s="3"/>
      <c r="I26" s="3"/>
      <c r="J26" s="3"/>
      <c r="K26" s="3"/>
      <c r="L26" s="3"/>
    </row>
    <row r="27" spans="1:12" ht="17" x14ac:dyDescent="0.2">
      <c r="A27" s="26">
        <v>417</v>
      </c>
      <c r="B27" s="26" t="s">
        <v>39</v>
      </c>
      <c r="C27" s="8" t="s">
        <v>38</v>
      </c>
      <c r="D27" s="8" t="s">
        <v>42</v>
      </c>
      <c r="E27" s="28">
        <v>42127</v>
      </c>
      <c r="F27" s="28">
        <v>42151</v>
      </c>
      <c r="G27" s="26">
        <v>24</v>
      </c>
      <c r="H27" s="3"/>
      <c r="I27" s="3"/>
      <c r="J27" s="3"/>
      <c r="K27" s="3"/>
      <c r="L27" s="3"/>
    </row>
    <row r="28" spans="1:12" ht="17" x14ac:dyDescent="0.2">
      <c r="A28" s="26">
        <v>433</v>
      </c>
      <c r="B28" s="26" t="s">
        <v>39</v>
      </c>
      <c r="C28" s="8" t="s">
        <v>38</v>
      </c>
      <c r="D28" s="8" t="s">
        <v>42</v>
      </c>
      <c r="E28" s="28">
        <v>42125</v>
      </c>
      <c r="F28" s="28">
        <v>42151</v>
      </c>
      <c r="G28" s="26">
        <v>26</v>
      </c>
      <c r="H28" s="3"/>
      <c r="I28" s="3"/>
      <c r="J28" s="3"/>
      <c r="K28" s="3"/>
      <c r="L28" s="3"/>
    </row>
    <row r="29" spans="1:12" ht="17" x14ac:dyDescent="0.2">
      <c r="A29" s="26">
        <v>437</v>
      </c>
      <c r="B29" s="26" t="s">
        <v>32</v>
      </c>
      <c r="C29" s="8" t="s">
        <v>38</v>
      </c>
      <c r="D29" s="8" t="s">
        <v>42</v>
      </c>
      <c r="E29" s="28">
        <v>42129</v>
      </c>
      <c r="F29" s="28">
        <v>42151</v>
      </c>
      <c r="G29" s="26">
        <v>22</v>
      </c>
      <c r="H29" s="3"/>
      <c r="I29" s="3"/>
      <c r="J29" s="3"/>
      <c r="K29" s="3"/>
      <c r="L29" s="3"/>
    </row>
    <row r="30" spans="1:12" ht="17" x14ac:dyDescent="0.2">
      <c r="A30" s="26">
        <v>264</v>
      </c>
      <c r="B30" s="26" t="s">
        <v>32</v>
      </c>
      <c r="C30" s="8" t="s">
        <v>38</v>
      </c>
      <c r="D30" s="8" t="s">
        <v>42</v>
      </c>
      <c r="E30" s="28">
        <v>42140</v>
      </c>
      <c r="F30" s="28">
        <v>42165</v>
      </c>
      <c r="G30" s="26">
        <v>25</v>
      </c>
      <c r="H30" s="3"/>
      <c r="I30" s="3"/>
      <c r="J30" s="3"/>
      <c r="K30" s="3"/>
      <c r="L30" s="3"/>
    </row>
    <row r="31" spans="1:12" ht="17" x14ac:dyDescent="0.2">
      <c r="A31" s="26">
        <v>279</v>
      </c>
      <c r="B31" s="26" t="s">
        <v>32</v>
      </c>
      <c r="C31" s="8" t="s">
        <v>38</v>
      </c>
      <c r="D31" s="8" t="s">
        <v>42</v>
      </c>
      <c r="E31" s="28">
        <v>42179</v>
      </c>
      <c r="F31" s="28">
        <v>42206</v>
      </c>
      <c r="G31" s="26">
        <v>27</v>
      </c>
      <c r="H31" s="3"/>
      <c r="I31" s="3"/>
      <c r="J31" s="3"/>
      <c r="K31" s="3"/>
      <c r="L31" s="3"/>
    </row>
    <row r="32" spans="1:12" ht="17" x14ac:dyDescent="0.2">
      <c r="A32" s="26">
        <v>164</v>
      </c>
      <c r="B32" s="26" t="s">
        <v>39</v>
      </c>
      <c r="C32" s="8" t="s">
        <v>38</v>
      </c>
      <c r="D32" s="8" t="s">
        <v>42</v>
      </c>
      <c r="E32" s="28">
        <v>42329</v>
      </c>
      <c r="F32" s="28">
        <v>42360</v>
      </c>
      <c r="G32" s="26">
        <v>31</v>
      </c>
      <c r="H32" s="3"/>
      <c r="I32" s="3"/>
      <c r="J32" s="3"/>
      <c r="K32" s="3"/>
      <c r="L32" s="3"/>
    </row>
    <row r="33" spans="1:12" ht="17" x14ac:dyDescent="0.2">
      <c r="A33" s="26">
        <v>171</v>
      </c>
      <c r="B33" s="26" t="s">
        <v>32</v>
      </c>
      <c r="C33" s="8" t="s">
        <v>38</v>
      </c>
      <c r="D33" s="8" t="s">
        <v>42</v>
      </c>
      <c r="E33" s="28">
        <v>42327</v>
      </c>
      <c r="F33" s="28">
        <v>42356</v>
      </c>
      <c r="G33" s="26">
        <v>29</v>
      </c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</sheetData>
  <mergeCells count="2">
    <mergeCell ref="C2:D2"/>
    <mergeCell ref="A1:G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W57"/>
  <sheetViews>
    <sheetView zoomScaleNormal="100" workbookViewId="0">
      <selection activeCell="K14" sqref="K14"/>
    </sheetView>
  </sheetViews>
  <sheetFormatPr baseColWidth="10" defaultRowHeight="15" x14ac:dyDescent="0.2"/>
  <cols>
    <col min="2" max="2" width="16.1640625" customWidth="1"/>
    <col min="5" max="5" width="12.83203125" customWidth="1"/>
    <col min="8" max="8" width="14" customWidth="1"/>
    <col min="18" max="18" width="14" customWidth="1"/>
    <col min="19" max="19" width="11.5" customWidth="1"/>
    <col min="23" max="23" width="11.5" customWidth="1"/>
  </cols>
  <sheetData>
    <row r="1" spans="1:49" ht="17" x14ac:dyDescent="0.2">
      <c r="A1" s="346" t="s">
        <v>585</v>
      </c>
      <c r="B1" s="346"/>
      <c r="C1" s="346"/>
      <c r="D1" s="346"/>
      <c r="E1" s="346"/>
      <c r="F1" s="346"/>
      <c r="G1" s="346"/>
      <c r="H1" s="346"/>
      <c r="I1" s="263"/>
    </row>
    <row r="2" spans="1:49" x14ac:dyDescent="0.2">
      <c r="G2" s="247" t="s">
        <v>294</v>
      </c>
      <c r="L2" s="247" t="s">
        <v>295</v>
      </c>
      <c r="W2" s="247" t="s">
        <v>267</v>
      </c>
      <c r="AB2" s="247" t="s">
        <v>268</v>
      </c>
      <c r="AG2" s="247" t="s">
        <v>263</v>
      </c>
      <c r="AH2" s="247"/>
      <c r="AI2" s="246"/>
      <c r="AJ2" s="246"/>
      <c r="AL2" s="247" t="s">
        <v>275</v>
      </c>
      <c r="AQ2" s="247" t="s">
        <v>272</v>
      </c>
      <c r="AR2" s="247"/>
      <c r="AS2" s="246"/>
      <c r="AT2" s="246"/>
    </row>
    <row r="3" spans="1:49" ht="16" thickBot="1" x14ac:dyDescent="0.25">
      <c r="A3" s="239" t="s">
        <v>1</v>
      </c>
      <c r="B3" s="239" t="s">
        <v>3</v>
      </c>
      <c r="C3" s="239" t="s">
        <v>2</v>
      </c>
      <c r="D3" s="239" t="s">
        <v>4</v>
      </c>
      <c r="E3" s="239" t="s">
        <v>41</v>
      </c>
      <c r="F3" s="239" t="s">
        <v>33</v>
      </c>
      <c r="G3" s="259" t="s">
        <v>292</v>
      </c>
      <c r="H3" s="259" t="s">
        <v>122</v>
      </c>
      <c r="L3" s="259" t="s">
        <v>292</v>
      </c>
      <c r="M3" s="259" t="s">
        <v>122</v>
      </c>
      <c r="Q3" s="239" t="s">
        <v>1</v>
      </c>
      <c r="R3" s="239" t="s">
        <v>3</v>
      </c>
      <c r="S3" s="239" t="s">
        <v>2</v>
      </c>
      <c r="T3" s="239" t="s">
        <v>4</v>
      </c>
      <c r="U3" s="239" t="s">
        <v>41</v>
      </c>
      <c r="V3" s="239" t="s">
        <v>33</v>
      </c>
      <c r="W3" s="259" t="s">
        <v>292</v>
      </c>
      <c r="X3" s="259" t="s">
        <v>122</v>
      </c>
      <c r="AB3" s="259" t="s">
        <v>292</v>
      </c>
      <c r="AC3" s="259" t="s">
        <v>122</v>
      </c>
      <c r="AG3" s="259" t="s">
        <v>292</v>
      </c>
      <c r="AH3" s="259" t="s">
        <v>122</v>
      </c>
      <c r="AL3" s="259" t="s">
        <v>292</v>
      </c>
      <c r="AM3" s="259" t="s">
        <v>122</v>
      </c>
      <c r="AN3" s="248"/>
      <c r="AO3" s="248"/>
      <c r="AQ3" s="259" t="s">
        <v>292</v>
      </c>
      <c r="AR3" s="259" t="s">
        <v>122</v>
      </c>
      <c r="AS3" s="69"/>
      <c r="AT3" s="69"/>
      <c r="AU3" s="18"/>
      <c r="AV3" s="18"/>
      <c r="AW3" s="72"/>
    </row>
    <row r="4" spans="1:49" x14ac:dyDescent="0.2">
      <c r="A4" s="241">
        <v>320</v>
      </c>
      <c r="B4" s="241" t="s">
        <v>0</v>
      </c>
      <c r="C4" s="241" t="s">
        <v>32</v>
      </c>
      <c r="D4" s="30">
        <v>41680</v>
      </c>
      <c r="E4" s="30">
        <v>41928</v>
      </c>
      <c r="F4" s="34">
        <f>(E4-D4)/7</f>
        <v>35.428571428571431</v>
      </c>
      <c r="G4" s="32">
        <v>13.779</v>
      </c>
      <c r="H4" s="158">
        <v>7.1138989143955094E-5</v>
      </c>
      <c r="I4" s="158">
        <v>5.0681355395571904E-5</v>
      </c>
      <c r="J4" s="158">
        <v>7.9089351436148162E-6</v>
      </c>
      <c r="K4" s="158"/>
      <c r="L4" s="32">
        <v>8.6280000000000001</v>
      </c>
      <c r="M4" s="158">
        <v>2.5276282314118229E-3</v>
      </c>
      <c r="N4" s="158">
        <v>1.9829289615187068E-3</v>
      </c>
      <c r="O4" s="158">
        <v>2.4400228503619248E-4</v>
      </c>
      <c r="Q4" s="240">
        <v>662</v>
      </c>
      <c r="R4" s="240" t="s">
        <v>0</v>
      </c>
      <c r="S4" s="240" t="s">
        <v>32</v>
      </c>
      <c r="T4" s="28">
        <v>42066</v>
      </c>
      <c r="U4" s="28">
        <v>42384</v>
      </c>
      <c r="V4" s="35">
        <f>(U4-T4)/7</f>
        <v>45.428571428571431</v>
      </c>
      <c r="W4" s="31">
        <v>7.9829999999999988</v>
      </c>
      <c r="X4" s="69">
        <v>3.952551566511444E-3</v>
      </c>
      <c r="Y4" s="72">
        <v>3.914169546041622E-3</v>
      </c>
      <c r="Z4" s="18">
        <v>6.6899314735974246E-4</v>
      </c>
      <c r="AB4" s="31">
        <v>12.689500000000001</v>
      </c>
      <c r="AC4" s="69">
        <v>1.5138396293319303E-4</v>
      </c>
      <c r="AD4" s="69">
        <v>1.2785778578883642E-4</v>
      </c>
      <c r="AE4" s="158">
        <v>1.9990868324763567E-5</v>
      </c>
      <c r="AG4" s="31">
        <v>3.2230000000000008</v>
      </c>
      <c r="AH4" s="69">
        <v>0.10709774434607118</v>
      </c>
      <c r="AI4" s="69">
        <v>6.4493093753467096E-2</v>
      </c>
      <c r="AJ4" s="69">
        <v>1.3226211699007956E-2</v>
      </c>
      <c r="AK4" s="18"/>
      <c r="AL4" s="31">
        <v>4.536500000000002</v>
      </c>
      <c r="AM4" s="158">
        <v>4.3090092330946378E-2</v>
      </c>
      <c r="AN4" s="158">
        <v>3.3197006277440766E-2</v>
      </c>
      <c r="AO4" s="158">
        <v>3.4688285131138472E-3</v>
      </c>
      <c r="AP4" s="72"/>
      <c r="AQ4" s="31">
        <v>8.7955000000000023</v>
      </c>
      <c r="AR4" s="158">
        <v>2.2505604011164894E-3</v>
      </c>
      <c r="AS4" s="69">
        <v>1.8112975771331717E-3</v>
      </c>
      <c r="AT4" s="69">
        <v>2.2029770468193709E-4</v>
      </c>
      <c r="AU4" s="72"/>
      <c r="AV4" s="18"/>
      <c r="AW4" s="72"/>
    </row>
    <row r="5" spans="1:49" x14ac:dyDescent="0.2">
      <c r="A5" s="240">
        <v>662</v>
      </c>
      <c r="B5" s="240" t="s">
        <v>0</v>
      </c>
      <c r="C5" s="240" t="s">
        <v>32</v>
      </c>
      <c r="D5" s="28">
        <v>42066</v>
      </c>
      <c r="E5" s="28">
        <v>42384</v>
      </c>
      <c r="F5" s="35">
        <f>(E5-D5)/7</f>
        <v>45.428571428571431</v>
      </c>
      <c r="G5" s="32">
        <v>15.111000000000001</v>
      </c>
      <c r="H5" s="158">
        <v>2.8257630082010645E-5</v>
      </c>
      <c r="I5" s="158"/>
      <c r="J5" s="158"/>
      <c r="K5" s="158"/>
      <c r="L5" s="32">
        <v>9.3350000000000009</v>
      </c>
      <c r="M5" s="158">
        <v>1.5484065168169612E-3</v>
      </c>
      <c r="N5" s="158"/>
      <c r="O5" s="158"/>
      <c r="Q5" s="240">
        <v>278</v>
      </c>
      <c r="R5" s="240" t="s">
        <v>0</v>
      </c>
      <c r="S5" s="240" t="s">
        <v>39</v>
      </c>
      <c r="T5" s="28">
        <v>41655</v>
      </c>
      <c r="U5" s="28">
        <v>41933</v>
      </c>
      <c r="V5" s="35">
        <f>(U5-T5)/7</f>
        <v>39.714285714285715</v>
      </c>
      <c r="W5" s="31">
        <v>7.4935000000000009</v>
      </c>
      <c r="X5" s="69">
        <v>5.5492172482264519E-3</v>
      </c>
      <c r="Z5" s="18"/>
      <c r="AB5" s="31">
        <v>13.639499999999998</v>
      </c>
      <c r="AC5" s="69">
        <v>7.8361253428419029E-5</v>
      </c>
      <c r="AD5" s="248"/>
      <c r="AE5" s="158"/>
      <c r="AG5" s="31">
        <v>3.9244999999999983</v>
      </c>
      <c r="AH5" s="69">
        <v>6.5857885396221783E-2</v>
      </c>
      <c r="AI5" s="158"/>
      <c r="AJ5" s="158"/>
      <c r="AK5" s="18"/>
      <c r="AL5" s="31">
        <v>5.0444999999999958</v>
      </c>
      <c r="AM5" s="158">
        <v>3.0300806418935844E-2</v>
      </c>
      <c r="AN5" s="158"/>
      <c r="AO5" s="158"/>
      <c r="AP5" s="72"/>
      <c r="AQ5" s="31">
        <v>8.6414999999999971</v>
      </c>
      <c r="AR5" s="158">
        <v>2.504086301685725E-3</v>
      </c>
      <c r="AS5" s="69"/>
      <c r="AT5" s="69"/>
      <c r="AU5" s="72"/>
      <c r="AV5" s="18"/>
      <c r="AW5" s="72"/>
    </row>
    <row r="6" spans="1:49" x14ac:dyDescent="0.2">
      <c r="A6" s="240">
        <v>278</v>
      </c>
      <c r="B6" s="240" t="s">
        <v>0</v>
      </c>
      <c r="C6" s="240" t="s">
        <v>39</v>
      </c>
      <c r="D6" s="28">
        <v>41655</v>
      </c>
      <c r="E6" s="28">
        <v>41933</v>
      </c>
      <c r="F6" s="35">
        <f>(E6-D6)/7</f>
        <v>39.714285714285715</v>
      </c>
      <c r="G6" s="32">
        <v>14.676</v>
      </c>
      <c r="H6" s="158">
        <v>3.8201796223571588E-5</v>
      </c>
      <c r="I6" s="158"/>
      <c r="J6" s="158"/>
      <c r="K6" s="158"/>
      <c r="L6" s="32">
        <v>9.4859999999999989</v>
      </c>
      <c r="M6" s="158">
        <v>1.3945351364111963E-3</v>
      </c>
      <c r="N6" s="158"/>
      <c r="O6" s="158"/>
      <c r="Q6" s="240">
        <v>883</v>
      </c>
      <c r="R6" s="240" t="s">
        <v>0</v>
      </c>
      <c r="S6" s="240" t="s">
        <v>32</v>
      </c>
      <c r="T6" s="28">
        <v>42162</v>
      </c>
      <c r="U6" s="28">
        <v>42339</v>
      </c>
      <c r="V6" s="35">
        <f>(U6-T6)/7</f>
        <v>25.285714285714285</v>
      </c>
      <c r="W6" s="31">
        <v>8.411500000000002</v>
      </c>
      <c r="X6" s="69">
        <v>2.9368799305098097E-3</v>
      </c>
      <c r="Z6" s="18"/>
      <c r="AB6" s="31">
        <v>12.506500000000001</v>
      </c>
      <c r="AC6" s="69">
        <v>1.718574483114799E-4</v>
      </c>
      <c r="AD6" s="248"/>
      <c r="AE6" s="158"/>
      <c r="AG6" s="31">
        <v>5.3109999999999982</v>
      </c>
      <c r="AH6" s="69">
        <v>2.5190088484155267E-2</v>
      </c>
      <c r="AI6" s="158"/>
      <c r="AJ6" s="158"/>
      <c r="AK6" s="18"/>
      <c r="AL6" s="31">
        <v>4.7144999999999992</v>
      </c>
      <c r="AM6" s="158">
        <v>3.8088518927399145E-2</v>
      </c>
      <c r="AN6" s="158"/>
      <c r="AO6" s="158"/>
      <c r="AP6" s="72"/>
      <c r="AQ6" s="31">
        <v>9.3640000000000025</v>
      </c>
      <c r="AR6" s="158">
        <v>1.517592321843844E-3</v>
      </c>
      <c r="AS6" s="69"/>
      <c r="AT6" s="69"/>
      <c r="AU6" s="72"/>
      <c r="AV6" s="18"/>
      <c r="AW6" s="72"/>
    </row>
    <row r="7" spans="1:49" x14ac:dyDescent="0.2">
      <c r="A7" s="240">
        <v>297</v>
      </c>
      <c r="B7" s="240" t="s">
        <v>0</v>
      </c>
      <c r="C7" s="240" t="s">
        <v>39</v>
      </c>
      <c r="D7" s="28">
        <v>41658</v>
      </c>
      <c r="E7" s="28">
        <v>41933</v>
      </c>
      <c r="F7" s="35">
        <f>(E7-D7)/7</f>
        <v>39.285714285714285</v>
      </c>
      <c r="G7" s="32">
        <v>14.231000000000002</v>
      </c>
      <c r="H7" s="158">
        <v>5.2004644474784268E-5</v>
      </c>
      <c r="I7" s="158"/>
      <c r="J7" s="158"/>
      <c r="K7" s="158"/>
      <c r="L7" s="32">
        <v>9.0609999999999999</v>
      </c>
      <c r="M7" s="158">
        <v>1.8722645283065949E-3</v>
      </c>
      <c r="N7" s="158"/>
      <c r="O7" s="158"/>
      <c r="Q7" s="240">
        <v>297</v>
      </c>
      <c r="R7" s="240" t="s">
        <v>0</v>
      </c>
      <c r="S7" s="240" t="s">
        <v>39</v>
      </c>
      <c r="T7" s="28">
        <v>41658</v>
      </c>
      <c r="U7" s="28">
        <v>41933</v>
      </c>
      <c r="V7" s="35">
        <f>(U7-T7)/7</f>
        <v>39.285714285714285</v>
      </c>
      <c r="W7" s="31">
        <v>9.3949999999999996</v>
      </c>
      <c r="X7" s="69">
        <v>1.485330813711924E-3</v>
      </c>
      <c r="Z7" s="18"/>
      <c r="AB7" s="31">
        <v>13.939</v>
      </c>
      <c r="AC7" s="69">
        <v>6.3671178804312618E-5</v>
      </c>
      <c r="AD7" s="248"/>
      <c r="AE7" s="158"/>
      <c r="AG7" s="31">
        <v>4.8554999999999993</v>
      </c>
      <c r="AH7" s="69">
        <v>3.4542109458645248E-2</v>
      </c>
      <c r="AI7" s="31"/>
      <c r="AJ7" s="158"/>
      <c r="AK7" s="18"/>
      <c r="AL7" s="31">
        <v>5.7174999999999976</v>
      </c>
      <c r="AM7" s="158">
        <v>1.9004699185338501E-2</v>
      </c>
      <c r="AN7" s="158"/>
      <c r="AO7" s="158"/>
      <c r="AP7" s="72"/>
      <c r="AQ7" s="31">
        <v>9.9094999999999978</v>
      </c>
      <c r="AR7" s="158">
        <v>1.0397843056433106E-3</v>
      </c>
      <c r="AS7" s="69"/>
      <c r="AT7" s="69"/>
      <c r="AU7" s="72"/>
      <c r="AV7" s="18"/>
      <c r="AW7" s="72"/>
    </row>
    <row r="8" spans="1:49" x14ac:dyDescent="0.2">
      <c r="A8" s="240">
        <v>828</v>
      </c>
      <c r="B8" s="240" t="s">
        <v>0</v>
      </c>
      <c r="C8" s="240" t="s">
        <v>39</v>
      </c>
      <c r="D8" s="28">
        <v>42121</v>
      </c>
      <c r="E8" s="28">
        <v>42384</v>
      </c>
      <c r="F8" s="35">
        <f>(E8-D8)/7</f>
        <v>37.571428571428569</v>
      </c>
      <c r="G8" s="32">
        <v>13.936000000000002</v>
      </c>
      <c r="H8" s="158">
        <v>6.3803717053537883E-5</v>
      </c>
      <c r="I8" s="158"/>
      <c r="J8" s="158"/>
      <c r="K8" s="158"/>
      <c r="L8" s="32">
        <v>8.6029999999999998</v>
      </c>
      <c r="M8" s="158">
        <v>2.57181039464696E-3</v>
      </c>
      <c r="N8" s="158"/>
      <c r="O8" s="158"/>
      <c r="Q8" s="240">
        <v>828</v>
      </c>
      <c r="R8" s="240" t="s">
        <v>0</v>
      </c>
      <c r="S8" s="240" t="s">
        <v>39</v>
      </c>
      <c r="T8" s="28">
        <v>42121</v>
      </c>
      <c r="U8" s="28">
        <v>42384</v>
      </c>
      <c r="V8" s="35">
        <f>(U8-T8)/7</f>
        <v>37.571428571428569</v>
      </c>
      <c r="W8" s="31">
        <v>7.4683333333333337</v>
      </c>
      <c r="X8" s="69">
        <v>5.6468681712484835E-3</v>
      </c>
      <c r="Z8" s="18"/>
      <c r="AB8" s="31">
        <v>12.488500000000002</v>
      </c>
      <c r="AC8" s="69">
        <v>1.740150854667775E-4</v>
      </c>
      <c r="AD8" s="248"/>
      <c r="AE8" s="158"/>
      <c r="AG8" s="31">
        <v>3.4774999999999991</v>
      </c>
      <c r="AH8" s="69">
        <v>8.9777641082242052E-2</v>
      </c>
      <c r="AI8" s="31"/>
      <c r="AJ8" s="158"/>
      <c r="AK8" s="18"/>
      <c r="AL8" s="31">
        <v>4.8159999999999989</v>
      </c>
      <c r="AM8" s="158">
        <v>3.5500914524583968E-2</v>
      </c>
      <c r="AN8" s="158"/>
      <c r="AO8" s="158"/>
      <c r="AP8" s="72"/>
      <c r="AQ8" s="31">
        <v>9.1629999999999967</v>
      </c>
      <c r="AR8" s="158">
        <v>1.7444645553764901E-3</v>
      </c>
      <c r="AS8" s="69"/>
      <c r="AT8" s="69"/>
      <c r="AU8" s="72"/>
      <c r="AV8" s="18"/>
      <c r="AW8" s="72"/>
    </row>
    <row r="9" spans="1:49" x14ac:dyDescent="0.2">
      <c r="G9" s="32"/>
      <c r="H9" s="158"/>
      <c r="I9" s="158"/>
      <c r="J9" s="158"/>
      <c r="K9" s="158"/>
      <c r="L9" s="258"/>
      <c r="M9" s="18"/>
      <c r="N9" s="18"/>
      <c r="O9" s="18"/>
      <c r="Q9" s="42"/>
      <c r="W9" s="31"/>
      <c r="X9" s="69"/>
      <c r="Z9" s="18"/>
      <c r="AB9" s="31"/>
      <c r="AC9" s="69"/>
      <c r="AD9" s="248"/>
      <c r="AE9" s="158"/>
      <c r="AI9" s="121"/>
      <c r="AJ9" s="18"/>
      <c r="AK9" s="18"/>
      <c r="AL9" s="121"/>
      <c r="AM9" s="18"/>
      <c r="AN9" s="158"/>
      <c r="AO9" s="158"/>
      <c r="AP9" s="72"/>
      <c r="AQ9" s="121"/>
      <c r="AR9" s="18"/>
      <c r="AS9" s="69"/>
      <c r="AT9" s="69"/>
      <c r="AU9" s="72"/>
      <c r="AV9" s="18"/>
      <c r="AW9" s="72"/>
    </row>
    <row r="10" spans="1:49" ht="17" x14ac:dyDescent="0.2">
      <c r="A10" s="240">
        <v>287</v>
      </c>
      <c r="B10" s="244" t="s">
        <v>144</v>
      </c>
      <c r="C10" s="240" t="s">
        <v>32</v>
      </c>
      <c r="D10" s="28">
        <v>41658</v>
      </c>
      <c r="E10" s="28">
        <v>41928</v>
      </c>
      <c r="F10" s="35">
        <f t="shared" ref="F10:F23" si="0">(E10-D10)/7</f>
        <v>38.571428571428569</v>
      </c>
      <c r="G10" s="32">
        <v>14.871000000000002</v>
      </c>
      <c r="H10" s="158">
        <v>3.3372053756244829E-5</v>
      </c>
      <c r="I10" s="158">
        <v>9.1371540786354204E-5</v>
      </c>
      <c r="J10" s="158">
        <v>1.4599263844123152E-5</v>
      </c>
      <c r="K10" s="158"/>
      <c r="L10" s="32">
        <v>10.263000000000002</v>
      </c>
      <c r="M10" s="158">
        <v>8.1382149136642373E-4</v>
      </c>
      <c r="N10" s="158">
        <v>1.2951338619644867E-3</v>
      </c>
      <c r="O10" s="158">
        <v>1.165427829337278E-4</v>
      </c>
      <c r="Q10" s="240">
        <v>287</v>
      </c>
      <c r="R10" s="244" t="s">
        <v>144</v>
      </c>
      <c r="S10" s="240" t="s">
        <v>32</v>
      </c>
      <c r="T10" s="28">
        <v>41658</v>
      </c>
      <c r="U10" s="28">
        <v>41928</v>
      </c>
      <c r="V10" s="35">
        <f t="shared" ref="V10:V21" si="1">(U10-T10)/7</f>
        <v>38.571428571428569</v>
      </c>
      <c r="W10" s="31">
        <v>8.7059999999999995</v>
      </c>
      <c r="X10" s="69">
        <v>2.3945993360413214E-3</v>
      </c>
      <c r="Y10" s="72">
        <v>2.2235511644903643E-3</v>
      </c>
      <c r="Z10" s="18">
        <v>2.5100681793591644E-4</v>
      </c>
      <c r="AB10" s="31">
        <v>14.115500000000001</v>
      </c>
      <c r="AC10" s="69">
        <v>5.6339254532201255E-5</v>
      </c>
      <c r="AD10" s="69">
        <v>9.8299981256058276E-5</v>
      </c>
      <c r="AE10" s="158">
        <v>1.1162962816785305E-5</v>
      </c>
      <c r="AG10" s="31">
        <v>4.4224999999999994</v>
      </c>
      <c r="AH10" s="31">
        <v>4.6633159855438769E-2</v>
      </c>
      <c r="AI10" s="69">
        <v>5.2583004650348958E-2</v>
      </c>
      <c r="AJ10" s="69">
        <v>6.2694544084671349E-3</v>
      </c>
      <c r="AK10" s="18"/>
      <c r="AL10" s="31">
        <v>6.1814999999999998</v>
      </c>
      <c r="AM10" s="158">
        <v>1.3777901696798399E-2</v>
      </c>
      <c r="AN10" s="158">
        <v>2.1254468498727818E-2</v>
      </c>
      <c r="AO10" s="158">
        <v>2.3164730560081906E-3</v>
      </c>
      <c r="AP10" s="72"/>
      <c r="AQ10" s="31">
        <v>11.019000000000002</v>
      </c>
      <c r="AR10" s="158">
        <v>4.8189284467082063E-4</v>
      </c>
      <c r="AS10" s="69">
        <v>5.4927803310782371E-4</v>
      </c>
      <c r="AT10" s="69">
        <v>7.5634000993503187E-5</v>
      </c>
      <c r="AU10" s="72"/>
      <c r="AV10" s="18"/>
      <c r="AW10" s="18"/>
    </row>
    <row r="11" spans="1:49" ht="17" x14ac:dyDescent="0.2">
      <c r="A11" s="240">
        <v>289</v>
      </c>
      <c r="B11" s="244" t="s">
        <v>144</v>
      </c>
      <c r="C11" s="240" t="s">
        <v>32</v>
      </c>
      <c r="D11" s="28">
        <v>41658</v>
      </c>
      <c r="E11" s="28">
        <v>41928</v>
      </c>
      <c r="F11" s="35">
        <f t="shared" si="0"/>
        <v>38.571428571428569</v>
      </c>
      <c r="G11" s="32">
        <v>13.152000000000001</v>
      </c>
      <c r="H11" s="158">
        <v>1.0986351682049713E-4</v>
      </c>
      <c r="I11" s="158"/>
      <c r="J11" s="158"/>
      <c r="K11" s="158"/>
      <c r="L11" s="32">
        <v>9.3320000000000007</v>
      </c>
      <c r="M11" s="158">
        <v>1.551629687687704E-3</v>
      </c>
      <c r="N11" s="158"/>
      <c r="O11" s="158"/>
      <c r="Q11" s="240">
        <v>289</v>
      </c>
      <c r="R11" s="244" t="s">
        <v>144</v>
      </c>
      <c r="S11" s="240" t="s">
        <v>32</v>
      </c>
      <c r="T11" s="28">
        <v>41658</v>
      </c>
      <c r="U11" s="28">
        <v>41928</v>
      </c>
      <c r="V11" s="35">
        <f t="shared" si="1"/>
        <v>38.571428571428569</v>
      </c>
      <c r="W11" s="31">
        <v>9.4619999999999997</v>
      </c>
      <c r="X11" s="69">
        <v>1.4179280077186477E-3</v>
      </c>
      <c r="Z11" s="18"/>
      <c r="AB11" s="31">
        <v>13.46</v>
      </c>
      <c r="AC11" s="69">
        <v>8.8743439777850896E-5</v>
      </c>
      <c r="AD11" s="248"/>
      <c r="AE11" s="248"/>
      <c r="AG11" s="31">
        <v>4.4265000000000008</v>
      </c>
      <c r="AH11" s="31">
        <v>4.6504044357140235E-2</v>
      </c>
      <c r="AI11" s="31"/>
      <c r="AJ11" s="158"/>
      <c r="AL11" s="31">
        <v>5.665499999999998</v>
      </c>
      <c r="AM11" s="158">
        <v>1.9702192569989008E-2</v>
      </c>
      <c r="AN11" s="248"/>
      <c r="AO11" s="158"/>
      <c r="AP11" s="18"/>
      <c r="AQ11" s="31">
        <v>10.423999999999999</v>
      </c>
      <c r="AR11" s="158">
        <v>7.2788593105416102E-4</v>
      </c>
      <c r="AS11" s="69"/>
      <c r="AT11" s="69"/>
      <c r="AU11" s="18"/>
    </row>
    <row r="12" spans="1:49" ht="17" x14ac:dyDescent="0.2">
      <c r="A12" s="240">
        <v>306</v>
      </c>
      <c r="B12" s="244" t="s">
        <v>144</v>
      </c>
      <c r="C12" s="240" t="s">
        <v>32</v>
      </c>
      <c r="D12" s="28">
        <v>41673</v>
      </c>
      <c r="E12" s="28">
        <v>41935</v>
      </c>
      <c r="F12" s="35">
        <f t="shared" si="0"/>
        <v>37.428571428571431</v>
      </c>
      <c r="G12" s="32">
        <v>14.057</v>
      </c>
      <c r="H12" s="158">
        <v>5.8670710961228148E-5</v>
      </c>
      <c r="I12" s="158"/>
      <c r="J12" s="158"/>
      <c r="K12" s="158"/>
      <c r="L12" s="32">
        <v>9.173</v>
      </c>
      <c r="M12" s="158">
        <v>1.732414658500293E-3</v>
      </c>
      <c r="N12" s="158"/>
      <c r="O12" s="158"/>
      <c r="Q12" s="240">
        <v>306</v>
      </c>
      <c r="R12" s="244" t="s">
        <v>144</v>
      </c>
      <c r="S12" s="240" t="s">
        <v>32</v>
      </c>
      <c r="T12" s="28">
        <v>41673</v>
      </c>
      <c r="U12" s="28">
        <v>41935</v>
      </c>
      <c r="V12" s="35">
        <f t="shared" si="1"/>
        <v>37.428571428571431</v>
      </c>
      <c r="W12" s="31">
        <v>8.2860000000000031</v>
      </c>
      <c r="X12" s="69">
        <v>3.2038004343622056E-3</v>
      </c>
      <c r="AB12" s="31">
        <v>12.805000000000001</v>
      </c>
      <c r="AC12" s="69">
        <v>1.3973683601058165E-4</v>
      </c>
      <c r="AD12" s="248"/>
      <c r="AE12" s="248"/>
      <c r="AG12" s="31">
        <v>3.9353333333333342</v>
      </c>
      <c r="AH12" s="31">
        <v>6.5365204423130596E-2</v>
      </c>
      <c r="AI12" s="31"/>
      <c r="AJ12" s="158"/>
      <c r="AL12" s="31">
        <v>5.3050000000000015</v>
      </c>
      <c r="AM12" s="158">
        <v>2.5295069267106486E-2</v>
      </c>
      <c r="AQ12" s="31">
        <v>10.248666666666667</v>
      </c>
      <c r="AR12" s="158">
        <v>8.2194719510868166E-4</v>
      </c>
      <c r="AS12" s="69"/>
      <c r="AT12" s="69"/>
    </row>
    <row r="13" spans="1:49" ht="17" x14ac:dyDescent="0.2">
      <c r="A13" s="240">
        <v>309</v>
      </c>
      <c r="B13" s="244" t="s">
        <v>144</v>
      </c>
      <c r="C13" s="240" t="s">
        <v>32</v>
      </c>
      <c r="D13" s="28">
        <v>41673</v>
      </c>
      <c r="E13" s="28">
        <v>41935</v>
      </c>
      <c r="F13" s="35">
        <f t="shared" si="0"/>
        <v>37.428571428571431</v>
      </c>
      <c r="G13" s="32">
        <v>12.252000000000001</v>
      </c>
      <c r="H13" s="158">
        <v>2.0501257151956542E-4</v>
      </c>
      <c r="I13" s="158"/>
      <c r="J13" s="158"/>
      <c r="K13" s="158"/>
      <c r="L13" s="32">
        <v>8.822000000000001</v>
      </c>
      <c r="M13" s="158">
        <v>2.2095985602458988E-3</v>
      </c>
      <c r="N13" s="158"/>
      <c r="O13" s="158"/>
      <c r="Q13" s="240">
        <v>309</v>
      </c>
      <c r="R13" s="244" t="s">
        <v>144</v>
      </c>
      <c r="S13" s="240" t="s">
        <v>32</v>
      </c>
      <c r="T13" s="28">
        <v>41673</v>
      </c>
      <c r="U13" s="28">
        <v>41935</v>
      </c>
      <c r="V13" s="35">
        <f t="shared" si="1"/>
        <v>37.428571428571431</v>
      </c>
      <c r="W13" s="31">
        <v>8.4859999999999989</v>
      </c>
      <c r="X13" s="69">
        <v>2.789070272822393E-3</v>
      </c>
      <c r="AB13" s="31">
        <v>13.621</v>
      </c>
      <c r="AC13" s="69">
        <v>7.9372567538359446E-5</v>
      </c>
      <c r="AD13" s="248"/>
      <c r="AE13" s="248"/>
      <c r="AG13" s="31">
        <v>4.0306666666666668</v>
      </c>
      <c r="AH13" s="31">
        <v>6.1185488366396722E-2</v>
      </c>
      <c r="AI13" s="31"/>
      <c r="AJ13" s="158"/>
      <c r="AL13" s="31">
        <v>5.1010000000000009</v>
      </c>
      <c r="AM13" s="158">
        <v>2.913707770115101E-2</v>
      </c>
      <c r="AQ13" s="31">
        <v>10.013</v>
      </c>
      <c r="AR13" s="158">
        <v>9.6780230787507789E-4</v>
      </c>
      <c r="AV13" s="246"/>
      <c r="AW13" s="31"/>
    </row>
    <row r="14" spans="1:49" ht="17" x14ac:dyDescent="0.2">
      <c r="A14" s="240">
        <v>275</v>
      </c>
      <c r="B14" s="244" t="s">
        <v>144</v>
      </c>
      <c r="C14" s="240" t="s">
        <v>32</v>
      </c>
      <c r="D14" s="28">
        <v>41714</v>
      </c>
      <c r="E14" s="28">
        <v>41992</v>
      </c>
      <c r="F14" s="35">
        <f t="shared" si="0"/>
        <v>39.714285714285715</v>
      </c>
      <c r="G14" s="32">
        <v>12.952999999999999</v>
      </c>
      <c r="H14" s="158">
        <v>1.2611259615284833E-4</v>
      </c>
      <c r="I14" s="158"/>
      <c r="J14" s="158"/>
      <c r="K14" s="158"/>
      <c r="L14" s="32">
        <v>10.443999999999999</v>
      </c>
      <c r="M14" s="158">
        <v>7.1786491034621228E-4</v>
      </c>
      <c r="N14" s="158"/>
      <c r="O14" s="158"/>
      <c r="Q14" s="240">
        <v>275</v>
      </c>
      <c r="R14" s="244" t="s">
        <v>144</v>
      </c>
      <c r="S14" s="240" t="s">
        <v>32</v>
      </c>
      <c r="T14" s="28">
        <v>41714</v>
      </c>
      <c r="U14" s="28">
        <v>41992</v>
      </c>
      <c r="V14" s="35">
        <f t="shared" si="1"/>
        <v>39.714285714285715</v>
      </c>
      <c r="W14" s="31">
        <v>10.115499999999997</v>
      </c>
      <c r="X14" s="69">
        <v>9.0142807251522193E-4</v>
      </c>
      <c r="Z14" s="246"/>
      <c r="AB14" s="31">
        <v>13.738499999999998</v>
      </c>
      <c r="AC14" s="69">
        <v>7.316433078454119E-5</v>
      </c>
      <c r="AD14" s="248"/>
      <c r="AE14" s="246"/>
      <c r="AG14" s="31">
        <v>6.1535000000000011</v>
      </c>
      <c r="AH14" s="31">
        <v>1.4047916646632477E-2</v>
      </c>
      <c r="AI14" s="31"/>
      <c r="AJ14" s="158"/>
      <c r="AL14" s="31">
        <v>7.2379999999999995</v>
      </c>
      <c r="AM14" s="158">
        <v>6.6243747236964714E-3</v>
      </c>
      <c r="AO14" s="246"/>
      <c r="AP14" s="31"/>
      <c r="AQ14" s="31">
        <v>12.827999999999999</v>
      </c>
      <c r="AR14" s="158">
        <v>1.3752676129117199E-4</v>
      </c>
      <c r="AT14" s="246"/>
      <c r="AU14" s="31"/>
      <c r="AV14" s="246"/>
      <c r="AW14" s="31"/>
    </row>
    <row r="15" spans="1:49" ht="17" x14ac:dyDescent="0.2">
      <c r="A15" s="240">
        <v>538</v>
      </c>
      <c r="B15" s="244" t="s">
        <v>144</v>
      </c>
      <c r="C15" s="240" t="s">
        <v>32</v>
      </c>
      <c r="D15" s="28">
        <v>42135</v>
      </c>
      <c r="E15" s="28">
        <v>42384</v>
      </c>
      <c r="F15" s="35">
        <f t="shared" si="0"/>
        <v>35.571428571428569</v>
      </c>
      <c r="G15" s="32">
        <v>13.875000000000002</v>
      </c>
      <c r="H15" s="158">
        <v>6.6559309855057164E-5</v>
      </c>
      <c r="I15" s="158"/>
      <c r="J15" s="158"/>
      <c r="K15" s="158"/>
      <c r="L15" s="32">
        <v>10.052999999999999</v>
      </c>
      <c r="M15" s="158">
        <v>9.4133770287172229E-4</v>
      </c>
      <c r="N15" s="158"/>
      <c r="O15" s="158"/>
      <c r="Q15" s="240">
        <v>538</v>
      </c>
      <c r="R15" s="244" t="s">
        <v>144</v>
      </c>
      <c r="S15" s="240" t="s">
        <v>32</v>
      </c>
      <c r="T15" s="28">
        <v>42135</v>
      </c>
      <c r="U15" s="28">
        <v>42384</v>
      </c>
      <c r="V15" s="35">
        <f t="shared" si="1"/>
        <v>35.571428571428569</v>
      </c>
      <c r="W15" s="31">
        <v>10.032000000000002</v>
      </c>
      <c r="X15" s="69">
        <v>9.5514011078841614E-4</v>
      </c>
      <c r="Z15" s="246"/>
      <c r="AB15" s="31">
        <v>14.066000000000001</v>
      </c>
      <c r="AC15" s="69">
        <v>5.8305843285060818E-5</v>
      </c>
      <c r="AD15" s="248"/>
      <c r="AE15" s="246"/>
      <c r="AG15" s="31">
        <v>5.2000000000000011</v>
      </c>
      <c r="AH15" s="31">
        <v>2.7204705103003865E-2</v>
      </c>
      <c r="AI15" s="31"/>
      <c r="AJ15" s="158"/>
      <c r="AL15" s="31">
        <v>6.1324999999999985</v>
      </c>
      <c r="AM15" s="158">
        <v>1.4253894878828074E-2</v>
      </c>
      <c r="AO15" s="246"/>
      <c r="AP15" s="31"/>
      <c r="AQ15" s="31">
        <v>12.276000000000002</v>
      </c>
      <c r="AR15" s="158">
        <v>2.0163028929094719E-4</v>
      </c>
      <c r="AT15" s="246"/>
      <c r="AU15" s="31"/>
      <c r="AW15" s="31"/>
    </row>
    <row r="16" spans="1:49" ht="17" x14ac:dyDescent="0.2">
      <c r="A16" s="240">
        <v>304</v>
      </c>
      <c r="B16" s="244" t="s">
        <v>144</v>
      </c>
      <c r="C16" s="240" t="s">
        <v>39</v>
      </c>
      <c r="D16" s="28">
        <v>41671</v>
      </c>
      <c r="E16" s="28">
        <v>41934</v>
      </c>
      <c r="F16" s="35">
        <f t="shared" si="0"/>
        <v>37.571428571428569</v>
      </c>
      <c r="G16" s="32">
        <v>13.882</v>
      </c>
      <c r="H16" s="158">
        <v>6.6237144279895549E-5</v>
      </c>
      <c r="I16" s="158"/>
      <c r="J16" s="158"/>
      <c r="K16" s="158"/>
      <c r="L16" s="32">
        <v>9.0290000000000017</v>
      </c>
      <c r="M16" s="158">
        <v>1.9142566705895887E-3</v>
      </c>
      <c r="N16" s="158"/>
      <c r="O16" s="158"/>
      <c r="Q16" s="240">
        <v>304</v>
      </c>
      <c r="R16" s="244" t="s">
        <v>144</v>
      </c>
      <c r="S16" s="240" t="s">
        <v>39</v>
      </c>
      <c r="T16" s="28">
        <v>41671</v>
      </c>
      <c r="U16" s="28">
        <v>41934</v>
      </c>
      <c r="V16" s="35">
        <f t="shared" si="1"/>
        <v>37.571428571428569</v>
      </c>
      <c r="W16" s="31">
        <v>8.7830000000000013</v>
      </c>
      <c r="X16" s="69">
        <v>2.2701447412463221E-3</v>
      </c>
      <c r="AB16" s="31">
        <v>12.671666666666667</v>
      </c>
      <c r="AC16" s="69">
        <v>1.5326685231989757E-4</v>
      </c>
      <c r="AD16" s="248"/>
      <c r="AE16" s="248"/>
      <c r="AG16" s="31">
        <v>3.7703333333333298</v>
      </c>
      <c r="AH16" s="31">
        <v>7.3285249882613285E-2</v>
      </c>
      <c r="AI16" s="31"/>
      <c r="AJ16" s="158"/>
      <c r="AL16" s="31">
        <v>5.0373333333333328</v>
      </c>
      <c r="AM16" s="158">
        <v>3.0451701815401008E-2</v>
      </c>
      <c r="AP16" s="31"/>
      <c r="AQ16" s="31">
        <v>10.204333333333334</v>
      </c>
      <c r="AR16" s="158">
        <v>8.475973318240388E-4</v>
      </c>
      <c r="AU16" s="31"/>
      <c r="AW16" s="31"/>
    </row>
    <row r="17" spans="1:49" ht="17" x14ac:dyDescent="0.2">
      <c r="A17" s="240">
        <v>317</v>
      </c>
      <c r="B17" s="244" t="s">
        <v>144</v>
      </c>
      <c r="C17" s="240" t="s">
        <v>39</v>
      </c>
      <c r="D17" s="28">
        <v>41659</v>
      </c>
      <c r="E17" s="28">
        <v>41934</v>
      </c>
      <c r="F17" s="35">
        <f t="shared" si="0"/>
        <v>39.285714285714285</v>
      </c>
      <c r="G17" s="32">
        <v>13.065000000000001</v>
      </c>
      <c r="H17" s="158">
        <v>1.1669254365157989E-4</v>
      </c>
      <c r="I17" s="158"/>
      <c r="J17" s="158"/>
      <c r="K17" s="158"/>
      <c r="L17" s="32">
        <v>9.5060000000000002</v>
      </c>
      <c r="M17" s="158">
        <v>1.375336159093829E-3</v>
      </c>
      <c r="N17" s="158"/>
      <c r="O17" s="158"/>
      <c r="Q17" s="240">
        <v>534</v>
      </c>
      <c r="R17" s="244" t="s">
        <v>144</v>
      </c>
      <c r="S17" s="240" t="s">
        <v>39</v>
      </c>
      <c r="T17" s="28">
        <v>42140</v>
      </c>
      <c r="U17" s="28">
        <v>42353</v>
      </c>
      <c r="V17" s="35">
        <f t="shared" si="1"/>
        <v>30.428571428571427</v>
      </c>
      <c r="W17" s="31">
        <v>9.5184999999999977</v>
      </c>
      <c r="X17" s="69">
        <v>1.3634712543398909E-3</v>
      </c>
      <c r="AB17" s="31">
        <v>14.232000000000001</v>
      </c>
      <c r="AC17" s="69">
        <v>5.1968610092098695E-5</v>
      </c>
      <c r="AD17" s="248"/>
      <c r="AE17" s="248"/>
      <c r="AG17" s="31">
        <v>4.9799999999999986</v>
      </c>
      <c r="AH17" s="31">
        <v>3.1686233743438444E-2</v>
      </c>
      <c r="AI17" s="31"/>
      <c r="AJ17" s="158"/>
      <c r="AL17" s="31">
        <v>6.5214999999999979</v>
      </c>
      <c r="AM17" s="158">
        <v>1.0885111531263276E-2</v>
      </c>
      <c r="AP17" s="31"/>
      <c r="AQ17" s="31">
        <v>11.736999999999997</v>
      </c>
      <c r="AR17" s="158">
        <v>2.929617632747115E-4</v>
      </c>
      <c r="AU17" s="31"/>
    </row>
    <row r="18" spans="1:49" ht="17" x14ac:dyDescent="0.2">
      <c r="A18" s="240">
        <v>534</v>
      </c>
      <c r="B18" s="244" t="s">
        <v>144</v>
      </c>
      <c r="C18" s="240" t="s">
        <v>39</v>
      </c>
      <c r="D18" s="28">
        <v>42140</v>
      </c>
      <c r="E18" s="28">
        <v>42353</v>
      </c>
      <c r="F18" s="35">
        <f t="shared" si="0"/>
        <v>30.428571428571427</v>
      </c>
      <c r="G18" s="32">
        <v>14.48</v>
      </c>
      <c r="H18" s="158">
        <v>4.3760841309076774E-5</v>
      </c>
      <c r="I18" s="158"/>
      <c r="J18" s="158"/>
      <c r="K18" s="158"/>
      <c r="L18" s="32">
        <v>9.8739999999999988</v>
      </c>
      <c r="M18" s="158">
        <v>1.0656873799364615E-3</v>
      </c>
      <c r="N18" s="158"/>
      <c r="O18" s="158"/>
      <c r="Q18" s="240">
        <v>548</v>
      </c>
      <c r="R18" s="244" t="s">
        <v>144</v>
      </c>
      <c r="S18" s="240" t="s">
        <v>39</v>
      </c>
      <c r="T18" s="28">
        <v>42149</v>
      </c>
      <c r="U18" s="28">
        <v>42384</v>
      </c>
      <c r="V18" s="35">
        <f t="shared" si="1"/>
        <v>33.571428571428569</v>
      </c>
      <c r="W18" s="31">
        <v>8.6794999999999991</v>
      </c>
      <c r="X18" s="69">
        <v>2.438990746642551E-3</v>
      </c>
      <c r="AB18" s="31">
        <v>12.554</v>
      </c>
      <c r="AC18" s="69">
        <v>1.662912639942002E-4</v>
      </c>
      <c r="AD18" s="248"/>
      <c r="AE18" s="248"/>
      <c r="AG18" s="31">
        <v>3.8463333333333285</v>
      </c>
      <c r="AH18" s="31">
        <v>6.9524567094784065E-2</v>
      </c>
      <c r="AI18" s="31"/>
      <c r="AJ18" s="158"/>
      <c r="AL18" s="31">
        <v>5.1584999999999983</v>
      </c>
      <c r="AM18" s="158">
        <v>2.7998629094438277E-2</v>
      </c>
      <c r="AQ18" s="31">
        <v>10.792666666666667</v>
      </c>
      <c r="AR18" s="158">
        <v>5.6374616449712432E-4</v>
      </c>
      <c r="AW18" s="222"/>
    </row>
    <row r="19" spans="1:49" ht="17" x14ac:dyDescent="0.2">
      <c r="A19" s="240">
        <v>535</v>
      </c>
      <c r="B19" s="244" t="s">
        <v>144</v>
      </c>
      <c r="C19" s="240" t="s">
        <v>39</v>
      </c>
      <c r="D19" s="28">
        <v>42140</v>
      </c>
      <c r="E19" s="28">
        <v>42353</v>
      </c>
      <c r="F19" s="35">
        <f t="shared" si="0"/>
        <v>30.428571428571427</v>
      </c>
      <c r="G19" s="32">
        <v>15.092000000000001</v>
      </c>
      <c r="H19" s="158">
        <v>2.8632238662740208E-5</v>
      </c>
      <c r="I19" s="158"/>
      <c r="J19" s="158"/>
      <c r="K19" s="158"/>
      <c r="L19" s="32">
        <v>9.8980000000000015</v>
      </c>
      <c r="M19" s="158">
        <v>1.0481057484311056E-3</v>
      </c>
      <c r="N19" s="158"/>
      <c r="O19" s="158"/>
      <c r="Q19" s="240">
        <v>549</v>
      </c>
      <c r="R19" s="244" t="s">
        <v>144</v>
      </c>
      <c r="S19" s="240" t="s">
        <v>39</v>
      </c>
      <c r="T19" s="28">
        <v>42149</v>
      </c>
      <c r="U19" s="28">
        <v>42384</v>
      </c>
      <c r="V19" s="35">
        <f t="shared" si="1"/>
        <v>33.571428571428569</v>
      </c>
      <c r="W19" s="31">
        <v>8.599000000000002</v>
      </c>
      <c r="X19" s="69">
        <v>2.578950861357419E-3</v>
      </c>
      <c r="AB19" s="31">
        <v>13.328000000000001</v>
      </c>
      <c r="AC19" s="69">
        <v>9.7246105503611039E-5</v>
      </c>
      <c r="AD19" s="248"/>
      <c r="AE19" s="248"/>
      <c r="AG19" s="31">
        <v>4.2346666666666639</v>
      </c>
      <c r="AH19" s="31">
        <v>5.3117583796284715E-2</v>
      </c>
      <c r="AI19" s="31"/>
      <c r="AJ19" s="158"/>
      <c r="AL19" s="31">
        <v>5.4559999999999977</v>
      </c>
      <c r="AM19" s="158">
        <v>2.2781396544009087E-2</v>
      </c>
      <c r="AP19" s="221"/>
      <c r="AQ19" s="31">
        <v>11.247999999999999</v>
      </c>
      <c r="AR19" s="158">
        <v>4.1116355156660975E-4</v>
      </c>
      <c r="AU19" s="222"/>
    </row>
    <row r="20" spans="1:49" ht="17" x14ac:dyDescent="0.2">
      <c r="A20" s="240">
        <v>548</v>
      </c>
      <c r="B20" s="244" t="s">
        <v>144</v>
      </c>
      <c r="C20" s="240" t="s">
        <v>39</v>
      </c>
      <c r="D20" s="28">
        <v>42149</v>
      </c>
      <c r="E20" s="28">
        <v>42384</v>
      </c>
      <c r="F20" s="35">
        <f t="shared" si="0"/>
        <v>33.571428571428569</v>
      </c>
      <c r="G20" s="32">
        <v>12.945</v>
      </c>
      <c r="H20" s="158">
        <v>1.2681385538301565E-4</v>
      </c>
      <c r="I20" s="158"/>
      <c r="J20" s="158"/>
      <c r="K20" s="158"/>
      <c r="L20" s="32">
        <v>10.065999999999999</v>
      </c>
      <c r="M20" s="158">
        <v>9.3289349256097504E-4</v>
      </c>
      <c r="N20" s="158"/>
      <c r="O20" s="158"/>
      <c r="Q20" s="240">
        <v>555</v>
      </c>
      <c r="R20" s="244" t="s">
        <v>144</v>
      </c>
      <c r="S20" s="240" t="s">
        <v>39</v>
      </c>
      <c r="T20" s="28">
        <v>42151</v>
      </c>
      <c r="U20" s="28">
        <v>42384</v>
      </c>
      <c r="V20" s="35">
        <f t="shared" si="1"/>
        <v>33.285714285714285</v>
      </c>
      <c r="W20" s="31">
        <v>8.145999999999999</v>
      </c>
      <c r="X20" s="69">
        <v>3.5302840888714318E-3</v>
      </c>
      <c r="AB20" s="31">
        <v>13.364500000000001</v>
      </c>
      <c r="AC20" s="69">
        <v>9.4816653472201869E-5</v>
      </c>
      <c r="AD20" s="248"/>
      <c r="AE20" s="248"/>
      <c r="AG20" s="31">
        <v>3.4350000000000005</v>
      </c>
      <c r="AH20" s="31">
        <v>9.2461719328052319E-2</v>
      </c>
      <c r="AI20" s="31"/>
      <c r="AJ20" s="158"/>
      <c r="AL20" s="31">
        <v>5.2423333333333328</v>
      </c>
      <c r="AM20" s="158">
        <v>2.6418029414479228E-2</v>
      </c>
      <c r="AQ20" s="31">
        <v>10.670666666666664</v>
      </c>
      <c r="AR20" s="158">
        <v>6.1349250253490246E-4</v>
      </c>
    </row>
    <row r="21" spans="1:49" ht="17" x14ac:dyDescent="0.2">
      <c r="A21" s="240">
        <v>549</v>
      </c>
      <c r="B21" s="244" t="s">
        <v>144</v>
      </c>
      <c r="C21" s="240" t="s">
        <v>39</v>
      </c>
      <c r="D21" s="28">
        <v>42149</v>
      </c>
      <c r="E21" s="28">
        <v>42384</v>
      </c>
      <c r="F21" s="35">
        <f t="shared" si="0"/>
        <v>33.571428571428569</v>
      </c>
      <c r="G21" s="32">
        <v>13.265000000000001</v>
      </c>
      <c r="H21" s="158">
        <v>1.0158675960834041E-4</v>
      </c>
      <c r="I21" s="158"/>
      <c r="J21" s="158"/>
      <c r="K21" s="158"/>
      <c r="L21" s="32">
        <v>9.5500000000000007</v>
      </c>
      <c r="M21" s="158">
        <v>1.3340236882367136E-3</v>
      </c>
      <c r="N21" s="158"/>
      <c r="O21" s="158"/>
      <c r="Q21" s="240">
        <v>576</v>
      </c>
      <c r="R21" s="244" t="s">
        <v>144</v>
      </c>
      <c r="S21" s="240" t="s">
        <v>39</v>
      </c>
      <c r="T21" s="28">
        <v>42145</v>
      </c>
      <c r="U21" s="28">
        <v>42384</v>
      </c>
      <c r="V21" s="35">
        <f t="shared" si="1"/>
        <v>34.142857142857146</v>
      </c>
      <c r="W21" s="31">
        <v>8.4604999999999979</v>
      </c>
      <c r="X21" s="69">
        <v>2.8388060471785442E-3</v>
      </c>
      <c r="AB21" s="31">
        <v>13.0205</v>
      </c>
      <c r="AC21" s="69">
        <v>1.2034801776209465E-4</v>
      </c>
      <c r="AD21" s="248"/>
      <c r="AE21" s="248"/>
      <c r="AG21" s="31">
        <v>4.3224999999999998</v>
      </c>
      <c r="AH21" s="31">
        <v>4.9980183207272051E-2</v>
      </c>
      <c r="AL21" s="31">
        <v>5.1725000000000012</v>
      </c>
      <c r="AM21" s="158">
        <v>2.7728242747573482E-2</v>
      </c>
      <c r="AQ21" s="31">
        <v>10.898999999999999</v>
      </c>
      <c r="AR21" s="158">
        <v>5.2368975430563654E-4</v>
      </c>
      <c r="AV21" s="31"/>
      <c r="AW21" s="31"/>
    </row>
    <row r="22" spans="1:49" ht="17" x14ac:dyDescent="0.2">
      <c r="A22" s="240">
        <v>555</v>
      </c>
      <c r="B22" s="244" t="s">
        <v>144</v>
      </c>
      <c r="C22" s="240" t="s">
        <v>39</v>
      </c>
      <c r="D22" s="28">
        <v>42151</v>
      </c>
      <c r="E22" s="28">
        <v>42384</v>
      </c>
      <c r="F22" s="35">
        <f t="shared" si="0"/>
        <v>33.285714285714285</v>
      </c>
      <c r="G22" s="32">
        <v>15.231999999999999</v>
      </c>
      <c r="H22" s="158">
        <v>2.5984305046049348E-5</v>
      </c>
      <c r="I22" s="158"/>
      <c r="J22" s="158"/>
      <c r="K22" s="158"/>
      <c r="L22" s="32">
        <v>9.477999999999998</v>
      </c>
      <c r="M22" s="158">
        <v>1.4022895611557004E-3</v>
      </c>
      <c r="N22" s="158"/>
      <c r="O22" s="158"/>
      <c r="Q22" s="158"/>
      <c r="R22" s="158"/>
      <c r="S22" s="158"/>
      <c r="T22" s="158"/>
      <c r="U22" s="158"/>
      <c r="V22" s="158"/>
      <c r="AB22" s="248"/>
      <c r="AC22" s="248"/>
      <c r="AD22" s="248"/>
      <c r="AE22" s="248"/>
      <c r="AS22" s="31"/>
      <c r="AT22" s="31"/>
      <c r="AU22" s="31"/>
      <c r="AV22" s="31"/>
      <c r="AW22" s="31"/>
    </row>
    <row r="23" spans="1:49" ht="17" x14ac:dyDescent="0.2">
      <c r="A23" s="240">
        <v>576</v>
      </c>
      <c r="B23" s="244" t="s">
        <v>144</v>
      </c>
      <c r="C23" s="240" t="s">
        <v>39</v>
      </c>
      <c r="D23" s="28">
        <v>42145</v>
      </c>
      <c r="E23" s="28">
        <v>42384</v>
      </c>
      <c r="F23" s="35">
        <f t="shared" si="0"/>
        <v>34.142857142857146</v>
      </c>
      <c r="G23" s="32">
        <v>12.523000000000001</v>
      </c>
      <c r="H23" s="158">
        <v>1.6990312400281984E-4</v>
      </c>
      <c r="I23" s="158"/>
      <c r="J23" s="158"/>
      <c r="K23" s="158"/>
      <c r="L23" s="32">
        <v>9.8379999999999992</v>
      </c>
      <c r="M23" s="158">
        <v>1.0926143564801874E-3</v>
      </c>
      <c r="N23" s="158"/>
      <c r="O23" s="158"/>
      <c r="Q23" s="158"/>
      <c r="R23" s="158"/>
      <c r="S23" s="158"/>
      <c r="T23" s="158"/>
      <c r="U23" s="158"/>
      <c r="V23" s="158"/>
      <c r="W23" s="158"/>
      <c r="X23" s="158"/>
      <c r="AS23" s="31"/>
      <c r="AT23" s="31"/>
      <c r="AU23" s="31"/>
    </row>
    <row r="24" spans="1:49" x14ac:dyDescent="0.2">
      <c r="J24" s="248"/>
      <c r="K24" s="248"/>
      <c r="Q24" s="248"/>
      <c r="R24" s="248"/>
      <c r="S24" s="248"/>
      <c r="T24" s="248"/>
      <c r="U24" s="248"/>
      <c r="V24" s="248"/>
      <c r="W24" s="248"/>
      <c r="X24" s="248"/>
      <c r="Y24" s="248"/>
    </row>
    <row r="25" spans="1:49" x14ac:dyDescent="0.2">
      <c r="H25" s="248"/>
      <c r="J25" s="248"/>
      <c r="K25" s="248"/>
      <c r="Q25" s="248"/>
      <c r="R25" s="248"/>
      <c r="S25" s="248"/>
      <c r="T25" s="248"/>
      <c r="U25" s="248"/>
      <c r="V25" s="248"/>
      <c r="W25" s="248"/>
      <c r="X25" s="248"/>
    </row>
    <row r="26" spans="1:49" x14ac:dyDescent="0.2">
      <c r="H26" s="158"/>
      <c r="I26" s="261" t="s">
        <v>294</v>
      </c>
      <c r="J26" s="261" t="s">
        <v>267</v>
      </c>
      <c r="K26" s="261" t="s">
        <v>268</v>
      </c>
      <c r="L26" s="261" t="s">
        <v>263</v>
      </c>
      <c r="M26" s="261" t="s">
        <v>275</v>
      </c>
      <c r="N26" s="261" t="s">
        <v>272</v>
      </c>
      <c r="O26" s="261" t="s">
        <v>295</v>
      </c>
    </row>
    <row r="27" spans="1:49" x14ac:dyDescent="0.2">
      <c r="H27" s="164" t="s">
        <v>0</v>
      </c>
      <c r="I27" s="32">
        <f>I4/I4</f>
        <v>1</v>
      </c>
      <c r="J27" s="32">
        <f>Y4/Y4</f>
        <v>1</v>
      </c>
      <c r="K27" s="32">
        <f>AD4/AD4</f>
        <v>1</v>
      </c>
      <c r="L27" s="32">
        <f>AI4/AI4</f>
        <v>1</v>
      </c>
      <c r="M27" s="32">
        <f>AN4/AN4</f>
        <v>1</v>
      </c>
      <c r="N27" s="32">
        <f>AS4/AS4</f>
        <v>1</v>
      </c>
      <c r="O27" s="32">
        <f>N4/N4</f>
        <v>1</v>
      </c>
    </row>
    <row r="28" spans="1:49" ht="17" x14ac:dyDescent="0.2">
      <c r="H28" s="262" t="s">
        <v>144</v>
      </c>
      <c r="I28" s="32">
        <f>I10/I4</f>
        <v>1.8028630069814087</v>
      </c>
      <c r="J28" s="32">
        <f>Y10/Y4</f>
        <v>0.56807737588654772</v>
      </c>
      <c r="K28" s="32">
        <f>AD10/AD4</f>
        <v>0.76882280300400052</v>
      </c>
      <c r="L28" s="32">
        <f>AI10/AI4</f>
        <v>0.81532768223763707</v>
      </c>
      <c r="M28" s="32">
        <f>AN10/AN4</f>
        <v>0.6402525673880245</v>
      </c>
      <c r="N28" s="32">
        <f>AS10/AS4</f>
        <v>0.30325112783355712</v>
      </c>
      <c r="O28" s="32">
        <f>N10/N4</f>
        <v>0.65314183568762629</v>
      </c>
    </row>
    <row r="29" spans="1:49" x14ac:dyDescent="0.2">
      <c r="G29" s="247" t="s">
        <v>293</v>
      </c>
      <c r="I29" s="32">
        <f>J4/I4</f>
        <v>0.15605216320449533</v>
      </c>
      <c r="J29" s="32">
        <f>Z4/Y4</f>
        <v>0.17091573052482908</v>
      </c>
      <c r="K29" s="32">
        <f>AE4/AD4</f>
        <v>0.15635237386152998</v>
      </c>
      <c r="L29" s="32">
        <f>AJ4/AI4</f>
        <v>0.20507950431974625</v>
      </c>
      <c r="M29" s="32">
        <f>AO4/AN4</f>
        <v>0.10449220884929951</v>
      </c>
      <c r="N29" s="32">
        <f>AT4/AS4</f>
        <v>0.12162424742521487</v>
      </c>
      <c r="O29" s="32">
        <f>O4/N4</f>
        <v>0.12305145054178512</v>
      </c>
      <c r="W29" s="247" t="s">
        <v>293</v>
      </c>
    </row>
    <row r="30" spans="1:49" ht="16" thickBot="1" x14ac:dyDescent="0.25">
      <c r="A30" s="239" t="s">
        <v>1</v>
      </c>
      <c r="B30" s="239" t="s">
        <v>3</v>
      </c>
      <c r="C30" s="239" t="s">
        <v>2</v>
      </c>
      <c r="D30" s="239" t="s">
        <v>4</v>
      </c>
      <c r="E30" s="239" t="s">
        <v>41</v>
      </c>
      <c r="F30" s="239" t="s">
        <v>33</v>
      </c>
      <c r="G30" s="231" t="s">
        <v>279</v>
      </c>
      <c r="I30" s="32">
        <f>J10/I4</f>
        <v>0.28805985416480612</v>
      </c>
      <c r="J30" s="32">
        <f>Z10/Y4</f>
        <v>6.4127732583724756E-2</v>
      </c>
      <c r="K30" s="32">
        <f>AE10/AD4</f>
        <v>8.7307650041910642E-2</v>
      </c>
      <c r="L30" s="32">
        <f>AJ10/AI4</f>
        <v>9.7211252299864964E-2</v>
      </c>
      <c r="M30" s="32">
        <f>AO10/AN4</f>
        <v>6.9779577009098093E-2</v>
      </c>
      <c r="N30" s="32">
        <f>AT10/AS4</f>
        <v>4.1756805700150487E-2</v>
      </c>
      <c r="O30" s="32">
        <f>O10/N4</f>
        <v>5.8773049965677428E-2</v>
      </c>
      <c r="Q30" s="239" t="s">
        <v>1</v>
      </c>
      <c r="R30" s="239" t="s">
        <v>3</v>
      </c>
      <c r="S30" s="239" t="s">
        <v>2</v>
      </c>
      <c r="T30" s="239" t="s">
        <v>4</v>
      </c>
      <c r="U30" s="239" t="s">
        <v>41</v>
      </c>
      <c r="V30" s="239" t="s">
        <v>33</v>
      </c>
      <c r="W30" s="231" t="s">
        <v>279</v>
      </c>
    </row>
    <row r="31" spans="1:49" x14ac:dyDescent="0.2">
      <c r="A31" s="241">
        <v>320</v>
      </c>
      <c r="B31" s="241" t="s">
        <v>0</v>
      </c>
      <c r="C31" s="241" t="s">
        <v>32</v>
      </c>
      <c r="D31" s="30">
        <v>41680</v>
      </c>
      <c r="E31" s="30">
        <v>41928</v>
      </c>
      <c r="F31" s="34">
        <f>(E31-D31)/7</f>
        <v>35.428571428571431</v>
      </c>
      <c r="G31" s="245">
        <v>14.132999999999999</v>
      </c>
      <c r="Q31" s="241">
        <v>320</v>
      </c>
      <c r="R31" s="241" t="s">
        <v>0</v>
      </c>
      <c r="S31" s="241" t="s">
        <v>32</v>
      </c>
      <c r="T31" s="30">
        <v>41680</v>
      </c>
      <c r="U31" s="30">
        <v>41928</v>
      </c>
      <c r="V31" s="34">
        <f t="shared" ref="V31:V37" si="2">(U31-T31)/7</f>
        <v>35.428571428571431</v>
      </c>
      <c r="W31" s="245">
        <v>17.361999999999998</v>
      </c>
    </row>
    <row r="32" spans="1:49" x14ac:dyDescent="0.2">
      <c r="A32" s="240">
        <v>321</v>
      </c>
      <c r="B32" s="240" t="s">
        <v>0</v>
      </c>
      <c r="C32" s="240" t="s">
        <v>32</v>
      </c>
      <c r="D32" s="28">
        <v>41680</v>
      </c>
      <c r="E32" s="28">
        <v>41928</v>
      </c>
      <c r="F32" s="35">
        <f t="shared" ref="F32:F37" si="3">(E32-D32)/7</f>
        <v>35.428571428571431</v>
      </c>
      <c r="G32" s="243">
        <v>14.29</v>
      </c>
      <c r="Q32" s="240">
        <v>321</v>
      </c>
      <c r="R32" s="240" t="s">
        <v>0</v>
      </c>
      <c r="S32" s="240" t="s">
        <v>32</v>
      </c>
      <c r="T32" s="28">
        <v>41680</v>
      </c>
      <c r="U32" s="28">
        <v>41928</v>
      </c>
      <c r="V32" s="35">
        <f t="shared" si="2"/>
        <v>35.428571428571431</v>
      </c>
      <c r="W32" s="243">
        <v>17.361999999999998</v>
      </c>
    </row>
    <row r="33" spans="1:23" x14ac:dyDescent="0.2">
      <c r="A33" s="240">
        <v>662</v>
      </c>
      <c r="B33" s="240" t="s">
        <v>0</v>
      </c>
      <c r="C33" s="240" t="s">
        <v>32</v>
      </c>
      <c r="D33" s="28">
        <v>42066</v>
      </c>
      <c r="E33" s="28">
        <v>42384</v>
      </c>
      <c r="F33" s="35">
        <f t="shared" si="3"/>
        <v>45.428571428571431</v>
      </c>
      <c r="G33" s="243">
        <v>13.625</v>
      </c>
      <c r="Q33" s="240">
        <v>662</v>
      </c>
      <c r="R33" s="240" t="s">
        <v>0</v>
      </c>
      <c r="S33" s="240" t="s">
        <v>32</v>
      </c>
      <c r="T33" s="28">
        <v>42066</v>
      </c>
      <c r="U33" s="28">
        <v>42384</v>
      </c>
      <c r="V33" s="35">
        <f t="shared" si="2"/>
        <v>45.428571428571431</v>
      </c>
      <c r="W33" s="243">
        <v>13.51</v>
      </c>
    </row>
    <row r="34" spans="1:23" x14ac:dyDescent="0.2">
      <c r="A34" s="240">
        <v>883</v>
      </c>
      <c r="B34" s="240" t="s">
        <v>0</v>
      </c>
      <c r="C34" s="240" t="s">
        <v>32</v>
      </c>
      <c r="D34" s="28">
        <v>42162</v>
      </c>
      <c r="E34" s="28">
        <v>42339</v>
      </c>
      <c r="F34" s="35">
        <f t="shared" si="3"/>
        <v>25.285714285714285</v>
      </c>
      <c r="G34" s="243">
        <v>12.491</v>
      </c>
      <c r="Q34" s="240">
        <v>278</v>
      </c>
      <c r="R34" s="240" t="s">
        <v>0</v>
      </c>
      <c r="S34" s="240" t="s">
        <v>39</v>
      </c>
      <c r="T34" s="28">
        <v>41655</v>
      </c>
      <c r="U34" s="28">
        <v>41933</v>
      </c>
      <c r="V34" s="35">
        <f t="shared" si="2"/>
        <v>39.714285714285715</v>
      </c>
      <c r="W34" s="243">
        <v>13.553000000000001</v>
      </c>
    </row>
    <row r="35" spans="1:23" x14ac:dyDescent="0.2">
      <c r="A35" s="240">
        <v>278</v>
      </c>
      <c r="B35" s="240" t="s">
        <v>0</v>
      </c>
      <c r="C35" s="240" t="s">
        <v>39</v>
      </c>
      <c r="D35" s="28">
        <v>41655</v>
      </c>
      <c r="E35" s="28">
        <v>41933</v>
      </c>
      <c r="F35" s="35">
        <f t="shared" si="3"/>
        <v>39.714285714285715</v>
      </c>
      <c r="G35" s="243">
        <v>13.484</v>
      </c>
      <c r="Q35" s="240">
        <v>883</v>
      </c>
      <c r="R35" s="240" t="s">
        <v>0</v>
      </c>
      <c r="S35" s="240" t="s">
        <v>32</v>
      </c>
      <c r="T35" s="28">
        <v>42162</v>
      </c>
      <c r="U35" s="28">
        <v>42339</v>
      </c>
      <c r="V35" s="35">
        <f t="shared" si="2"/>
        <v>25.285714285714285</v>
      </c>
      <c r="W35" s="243">
        <v>13.638</v>
      </c>
    </row>
    <row r="36" spans="1:23" x14ac:dyDescent="0.2">
      <c r="A36" s="240">
        <v>297</v>
      </c>
      <c r="B36" s="240" t="s">
        <v>0</v>
      </c>
      <c r="C36" s="240" t="s">
        <v>39</v>
      </c>
      <c r="D36" s="28">
        <v>41658</v>
      </c>
      <c r="E36" s="28">
        <v>41933</v>
      </c>
      <c r="F36" s="35">
        <f t="shared" si="3"/>
        <v>39.285714285714285</v>
      </c>
      <c r="G36" s="243">
        <v>14.061</v>
      </c>
      <c r="Q36" s="240">
        <v>297</v>
      </c>
      <c r="R36" s="240" t="s">
        <v>0</v>
      </c>
      <c r="S36" s="240" t="s">
        <v>39</v>
      </c>
      <c r="T36" s="28">
        <v>41658</v>
      </c>
      <c r="U36" s="28">
        <v>41933</v>
      </c>
      <c r="V36" s="35">
        <f t="shared" si="2"/>
        <v>39.285714285714285</v>
      </c>
      <c r="W36" s="243">
        <v>13.733000000000001</v>
      </c>
    </row>
    <row r="37" spans="1:23" x14ac:dyDescent="0.2">
      <c r="A37" s="240">
        <v>828</v>
      </c>
      <c r="B37" s="240" t="s">
        <v>0</v>
      </c>
      <c r="C37" s="240" t="s">
        <v>39</v>
      </c>
      <c r="D37" s="28">
        <v>42121</v>
      </c>
      <c r="E37" s="28">
        <v>42384</v>
      </c>
      <c r="F37" s="35">
        <f t="shared" si="3"/>
        <v>37.571428571428569</v>
      </c>
      <c r="G37" s="243">
        <v>14.651999999999999</v>
      </c>
      <c r="Q37" s="240">
        <v>828</v>
      </c>
      <c r="R37" s="240" t="s">
        <v>0</v>
      </c>
      <c r="S37" s="240" t="s">
        <v>39</v>
      </c>
      <c r="T37" s="28">
        <v>42121</v>
      </c>
      <c r="U37" s="28">
        <v>42384</v>
      </c>
      <c r="V37" s="35">
        <f t="shared" si="2"/>
        <v>37.571428571428569</v>
      </c>
      <c r="W37" s="243">
        <v>13.765000000000001</v>
      </c>
    </row>
    <row r="38" spans="1:23" x14ac:dyDescent="0.2">
      <c r="G38" s="31"/>
      <c r="W38" s="31"/>
    </row>
    <row r="39" spans="1:23" ht="17" x14ac:dyDescent="0.2">
      <c r="A39" s="240">
        <v>287</v>
      </c>
      <c r="B39" s="244" t="s">
        <v>144</v>
      </c>
      <c r="C39" s="240" t="s">
        <v>32</v>
      </c>
      <c r="D39" s="28">
        <v>41658</v>
      </c>
      <c r="E39" s="28">
        <v>41928</v>
      </c>
      <c r="F39" s="35">
        <f t="shared" ref="F39:F52" si="4">(E39-D39)/7</f>
        <v>38.571428571428569</v>
      </c>
      <c r="G39" s="243">
        <v>13.414999999999999</v>
      </c>
      <c r="Q39" s="240">
        <v>287</v>
      </c>
      <c r="R39" s="244" t="s">
        <v>144</v>
      </c>
      <c r="S39" s="240" t="s">
        <v>32</v>
      </c>
      <c r="T39" s="28">
        <v>41658</v>
      </c>
      <c r="U39" s="28">
        <v>41928</v>
      </c>
      <c r="V39" s="35">
        <f t="shared" ref="V39:V50" si="5">(U39-T39)/7</f>
        <v>38.571428571428569</v>
      </c>
      <c r="W39" s="243">
        <v>13.901</v>
      </c>
    </row>
    <row r="40" spans="1:23" ht="17" x14ac:dyDescent="0.2">
      <c r="A40" s="240">
        <v>289</v>
      </c>
      <c r="B40" s="244" t="s">
        <v>144</v>
      </c>
      <c r="C40" s="240" t="s">
        <v>32</v>
      </c>
      <c r="D40" s="28">
        <v>41658</v>
      </c>
      <c r="E40" s="28">
        <v>41928</v>
      </c>
      <c r="F40" s="35">
        <f t="shared" si="4"/>
        <v>38.571428571428569</v>
      </c>
      <c r="G40" s="243">
        <v>14.579000000000001</v>
      </c>
      <c r="Q40" s="240">
        <v>289</v>
      </c>
      <c r="R40" s="244" t="s">
        <v>144</v>
      </c>
      <c r="S40" s="240" t="s">
        <v>32</v>
      </c>
      <c r="T40" s="28">
        <v>41658</v>
      </c>
      <c r="U40" s="28">
        <v>41928</v>
      </c>
      <c r="V40" s="35">
        <f t="shared" si="5"/>
        <v>38.571428571428569</v>
      </c>
      <c r="W40" s="243">
        <v>13.791</v>
      </c>
    </row>
    <row r="41" spans="1:23" ht="17" x14ac:dyDescent="0.2">
      <c r="A41" s="240">
        <v>306</v>
      </c>
      <c r="B41" s="244" t="s">
        <v>144</v>
      </c>
      <c r="C41" s="240" t="s">
        <v>32</v>
      </c>
      <c r="D41" s="28">
        <v>41673</v>
      </c>
      <c r="E41" s="28">
        <v>41935</v>
      </c>
      <c r="F41" s="35">
        <f t="shared" si="4"/>
        <v>37.428571428571431</v>
      </c>
      <c r="G41" s="243">
        <v>13.311999999999999</v>
      </c>
      <c r="Q41" s="240">
        <v>306</v>
      </c>
      <c r="R41" s="244" t="s">
        <v>144</v>
      </c>
      <c r="S41" s="240" t="s">
        <v>32</v>
      </c>
      <c r="T41" s="28">
        <v>41673</v>
      </c>
      <c r="U41" s="28">
        <v>41935</v>
      </c>
      <c r="V41" s="35">
        <f t="shared" si="5"/>
        <v>37.428571428571431</v>
      </c>
      <c r="W41" s="243">
        <v>13.78</v>
      </c>
    </row>
    <row r="42" spans="1:23" ht="17" x14ac:dyDescent="0.2">
      <c r="A42" s="240">
        <v>309</v>
      </c>
      <c r="B42" s="244" t="s">
        <v>144</v>
      </c>
      <c r="C42" s="240" t="s">
        <v>32</v>
      </c>
      <c r="D42" s="28">
        <v>41673</v>
      </c>
      <c r="E42" s="28">
        <v>41935</v>
      </c>
      <c r="F42" s="35">
        <f t="shared" si="4"/>
        <v>37.428571428571431</v>
      </c>
      <c r="G42" s="243">
        <v>13.53</v>
      </c>
      <c r="Q42" s="240">
        <v>309</v>
      </c>
      <c r="R42" s="244" t="s">
        <v>144</v>
      </c>
      <c r="S42" s="240" t="s">
        <v>32</v>
      </c>
      <c r="T42" s="28">
        <v>41673</v>
      </c>
      <c r="U42" s="28">
        <v>41935</v>
      </c>
      <c r="V42" s="35">
        <f t="shared" si="5"/>
        <v>37.428571428571431</v>
      </c>
      <c r="W42" s="243">
        <v>13.734</v>
      </c>
    </row>
    <row r="43" spans="1:23" ht="17" x14ac:dyDescent="0.2">
      <c r="A43" s="240">
        <v>275</v>
      </c>
      <c r="B43" s="244" t="s">
        <v>144</v>
      </c>
      <c r="C43" s="240" t="s">
        <v>32</v>
      </c>
      <c r="D43" s="28">
        <v>41714</v>
      </c>
      <c r="E43" s="28">
        <v>41992</v>
      </c>
      <c r="F43" s="35">
        <f t="shared" si="4"/>
        <v>39.714285714285715</v>
      </c>
      <c r="G43" s="243">
        <v>13.667999999999999</v>
      </c>
      <c r="Q43" s="240">
        <v>275</v>
      </c>
      <c r="R43" s="244" t="s">
        <v>144</v>
      </c>
      <c r="S43" s="240" t="s">
        <v>32</v>
      </c>
      <c r="T43" s="28">
        <v>41714</v>
      </c>
      <c r="U43" s="28">
        <v>41992</v>
      </c>
      <c r="V43" s="35">
        <f t="shared" si="5"/>
        <v>39.714285714285715</v>
      </c>
      <c r="W43" s="243">
        <v>13.71</v>
      </c>
    </row>
    <row r="44" spans="1:23" ht="17" x14ac:dyDescent="0.2">
      <c r="A44" s="240">
        <v>538</v>
      </c>
      <c r="B44" s="244" t="s">
        <v>144</v>
      </c>
      <c r="C44" s="240" t="s">
        <v>32</v>
      </c>
      <c r="D44" s="28">
        <v>42135</v>
      </c>
      <c r="E44" s="28">
        <v>42384</v>
      </c>
      <c r="F44" s="35">
        <f t="shared" si="4"/>
        <v>35.571428571428569</v>
      </c>
      <c r="G44" s="243">
        <v>14.577</v>
      </c>
      <c r="Q44" s="240">
        <v>538</v>
      </c>
      <c r="R44" s="244" t="s">
        <v>144</v>
      </c>
      <c r="S44" s="240" t="s">
        <v>32</v>
      </c>
      <c r="T44" s="28">
        <v>42135</v>
      </c>
      <c r="U44" s="28">
        <v>42384</v>
      </c>
      <c r="V44" s="35">
        <f t="shared" si="5"/>
        <v>35.571428571428569</v>
      </c>
      <c r="W44" s="243">
        <v>14.000999999999999</v>
      </c>
    </row>
    <row r="45" spans="1:23" ht="17" x14ac:dyDescent="0.2">
      <c r="A45" s="240">
        <v>304</v>
      </c>
      <c r="B45" s="244" t="s">
        <v>144</v>
      </c>
      <c r="C45" s="240" t="s">
        <v>39</v>
      </c>
      <c r="D45" s="28">
        <v>41671</v>
      </c>
      <c r="E45" s="28">
        <v>41934</v>
      </c>
      <c r="F45" s="35">
        <f t="shared" si="4"/>
        <v>37.571428571428569</v>
      </c>
      <c r="G45" s="243">
        <v>13.321</v>
      </c>
      <c r="Q45" s="240">
        <v>304</v>
      </c>
      <c r="R45" s="244" t="s">
        <v>144</v>
      </c>
      <c r="S45" s="240" t="s">
        <v>39</v>
      </c>
      <c r="T45" s="28">
        <v>41671</v>
      </c>
      <c r="U45" s="28">
        <v>41934</v>
      </c>
      <c r="V45" s="35">
        <f t="shared" si="5"/>
        <v>37.571428571428569</v>
      </c>
      <c r="W45" s="243">
        <v>13.756</v>
      </c>
    </row>
    <row r="46" spans="1:23" ht="17" x14ac:dyDescent="0.2">
      <c r="A46" s="240">
        <v>317</v>
      </c>
      <c r="B46" s="244" t="s">
        <v>144</v>
      </c>
      <c r="C46" s="240" t="s">
        <v>39</v>
      </c>
      <c r="D46" s="28">
        <v>41659</v>
      </c>
      <c r="E46" s="28">
        <v>41934</v>
      </c>
      <c r="F46" s="35">
        <f t="shared" si="4"/>
        <v>39.285714285714285</v>
      </c>
      <c r="G46" s="243">
        <v>13.872</v>
      </c>
      <c r="Q46" s="240">
        <v>534</v>
      </c>
      <c r="R46" s="244" t="s">
        <v>144</v>
      </c>
      <c r="S46" s="240" t="s">
        <v>39</v>
      </c>
      <c r="T46" s="28">
        <v>42140</v>
      </c>
      <c r="U46" s="28">
        <v>42353</v>
      </c>
      <c r="V46" s="35">
        <f t="shared" si="5"/>
        <v>30.428571428571427</v>
      </c>
      <c r="W46" s="243">
        <v>13.813000000000001</v>
      </c>
    </row>
    <row r="47" spans="1:23" ht="17" x14ac:dyDescent="0.2">
      <c r="A47" s="240">
        <v>534</v>
      </c>
      <c r="B47" s="244" t="s">
        <v>144</v>
      </c>
      <c r="C47" s="240" t="s">
        <v>39</v>
      </c>
      <c r="D47" s="28">
        <v>42140</v>
      </c>
      <c r="E47" s="28">
        <v>42353</v>
      </c>
      <c r="F47" s="35">
        <f t="shared" si="4"/>
        <v>30.428571428571427</v>
      </c>
      <c r="G47" s="243">
        <v>13.706</v>
      </c>
      <c r="Q47" s="240">
        <v>548</v>
      </c>
      <c r="R47" s="244" t="s">
        <v>144</v>
      </c>
      <c r="S47" s="240" t="s">
        <v>39</v>
      </c>
      <c r="T47" s="28">
        <v>42149</v>
      </c>
      <c r="U47" s="28">
        <v>42384</v>
      </c>
      <c r="V47" s="35">
        <f t="shared" si="5"/>
        <v>33.571428571428569</v>
      </c>
      <c r="W47" s="243">
        <v>13.659000000000001</v>
      </c>
    </row>
    <row r="48" spans="1:23" ht="17" x14ac:dyDescent="0.2">
      <c r="A48" s="240">
        <v>535</v>
      </c>
      <c r="B48" s="244" t="s">
        <v>144</v>
      </c>
      <c r="C48" s="240" t="s">
        <v>39</v>
      </c>
      <c r="D48" s="28">
        <v>42140</v>
      </c>
      <c r="E48" s="28">
        <v>42353</v>
      </c>
      <c r="F48" s="35">
        <f t="shared" si="4"/>
        <v>30.428571428571427</v>
      </c>
      <c r="G48" s="243">
        <v>13.99</v>
      </c>
      <c r="Q48" s="240">
        <v>549</v>
      </c>
      <c r="R48" s="244" t="s">
        <v>144</v>
      </c>
      <c r="S48" s="240" t="s">
        <v>39</v>
      </c>
      <c r="T48" s="28">
        <v>42149</v>
      </c>
      <c r="U48" s="28">
        <v>42384</v>
      </c>
      <c r="V48" s="35">
        <f t="shared" si="5"/>
        <v>33.571428571428569</v>
      </c>
      <c r="W48" s="243">
        <v>14.01</v>
      </c>
    </row>
    <row r="49" spans="1:23" ht="17" x14ac:dyDescent="0.2">
      <c r="A49" s="240">
        <v>548</v>
      </c>
      <c r="B49" s="244" t="s">
        <v>144</v>
      </c>
      <c r="C49" s="240" t="s">
        <v>39</v>
      </c>
      <c r="D49" s="28">
        <v>42149</v>
      </c>
      <c r="E49" s="28">
        <v>42384</v>
      </c>
      <c r="F49" s="35">
        <f t="shared" si="4"/>
        <v>33.571428571428569</v>
      </c>
      <c r="G49" s="243">
        <v>13.82</v>
      </c>
      <c r="Q49" s="240">
        <v>555</v>
      </c>
      <c r="R49" s="244" t="s">
        <v>144</v>
      </c>
      <c r="S49" s="240" t="s">
        <v>39</v>
      </c>
      <c r="T49" s="28">
        <v>42151</v>
      </c>
      <c r="U49" s="28">
        <v>42384</v>
      </c>
      <c r="V49" s="35">
        <f t="shared" si="5"/>
        <v>33.285714285714285</v>
      </c>
      <c r="W49" s="243">
        <v>13.958</v>
      </c>
    </row>
    <row r="50" spans="1:23" ht="17" x14ac:dyDescent="0.2">
      <c r="A50" s="240">
        <v>549</v>
      </c>
      <c r="B50" s="244" t="s">
        <v>144</v>
      </c>
      <c r="C50" s="240" t="s">
        <v>39</v>
      </c>
      <c r="D50" s="28">
        <v>42149</v>
      </c>
      <c r="E50" s="28">
        <v>42384</v>
      </c>
      <c r="F50" s="35">
        <f t="shared" si="4"/>
        <v>33.571428571428569</v>
      </c>
      <c r="G50" s="243">
        <v>14.521000000000001</v>
      </c>
      <c r="Q50" s="240">
        <v>576</v>
      </c>
      <c r="R50" s="244" t="s">
        <v>144</v>
      </c>
      <c r="S50" s="240" t="s">
        <v>39</v>
      </c>
      <c r="T50" s="28">
        <v>42145</v>
      </c>
      <c r="U50" s="28">
        <v>42384</v>
      </c>
      <c r="V50" s="35">
        <f t="shared" si="5"/>
        <v>34.142857142857146</v>
      </c>
      <c r="W50" s="243">
        <v>14.005000000000001</v>
      </c>
    </row>
    <row r="51" spans="1:23" ht="17" x14ac:dyDescent="0.2">
      <c r="A51" s="240">
        <v>555</v>
      </c>
      <c r="B51" s="244" t="s">
        <v>144</v>
      </c>
      <c r="C51" s="240" t="s">
        <v>39</v>
      </c>
      <c r="D51" s="28">
        <v>42151</v>
      </c>
      <c r="E51" s="28">
        <v>42384</v>
      </c>
      <c r="F51" s="35">
        <f t="shared" si="4"/>
        <v>33.285714285714285</v>
      </c>
      <c r="G51" s="243">
        <v>15.108000000000001</v>
      </c>
    </row>
    <row r="52" spans="1:23" ht="17" x14ac:dyDescent="0.2">
      <c r="A52" s="240">
        <v>576</v>
      </c>
      <c r="B52" s="244" t="s">
        <v>144</v>
      </c>
      <c r="C52" s="240" t="s">
        <v>39</v>
      </c>
      <c r="D52" s="28">
        <v>42145</v>
      </c>
      <c r="E52" s="28">
        <v>42384</v>
      </c>
      <c r="F52" s="35">
        <f t="shared" si="4"/>
        <v>34.142857142857146</v>
      </c>
      <c r="G52" s="243">
        <v>14.554</v>
      </c>
    </row>
    <row r="57" spans="1:23" x14ac:dyDescent="0.2">
      <c r="H57" s="24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15"/>
  <sheetViews>
    <sheetView workbookViewId="0">
      <selection activeCell="F34" sqref="F34"/>
    </sheetView>
  </sheetViews>
  <sheetFormatPr baseColWidth="10" defaultRowHeight="15" x14ac:dyDescent="0.2"/>
  <cols>
    <col min="3" max="3" width="17.6640625" customWidth="1"/>
    <col min="4" max="4" width="14.6640625" customWidth="1"/>
    <col min="5" max="5" width="12.1640625" customWidth="1"/>
    <col min="6" max="6" width="26.33203125" customWidth="1"/>
  </cols>
  <sheetData>
    <row r="1" spans="1:7" ht="17" x14ac:dyDescent="0.2">
      <c r="A1" s="342" t="s">
        <v>586</v>
      </c>
      <c r="B1" s="342"/>
      <c r="C1" s="342"/>
      <c r="D1" s="342"/>
      <c r="E1" s="342"/>
      <c r="F1" s="342"/>
    </row>
    <row r="2" spans="1:7" x14ac:dyDescent="0.2">
      <c r="A2" s="267" t="s">
        <v>1</v>
      </c>
      <c r="B2" s="267" t="s">
        <v>296</v>
      </c>
      <c r="C2" s="267" t="s">
        <v>297</v>
      </c>
      <c r="D2" s="267" t="s">
        <v>61</v>
      </c>
      <c r="E2" s="267" t="s">
        <v>89</v>
      </c>
      <c r="F2" s="267" t="s">
        <v>298</v>
      </c>
      <c r="G2" s="266"/>
    </row>
    <row r="3" spans="1:7" ht="16" x14ac:dyDescent="0.2">
      <c r="A3" s="242" t="s">
        <v>55</v>
      </c>
      <c r="B3" s="264" t="s">
        <v>39</v>
      </c>
      <c r="C3" s="268" t="s">
        <v>0</v>
      </c>
      <c r="D3" s="265">
        <v>41487</v>
      </c>
      <c r="E3" s="39">
        <v>41724</v>
      </c>
      <c r="F3" s="264">
        <v>0.18</v>
      </c>
      <c r="G3" s="266"/>
    </row>
    <row r="4" spans="1:7" ht="16" x14ac:dyDescent="0.2">
      <c r="A4" s="242" t="s">
        <v>55</v>
      </c>
      <c r="B4" s="264" t="s">
        <v>39</v>
      </c>
      <c r="C4" s="268" t="s">
        <v>0</v>
      </c>
      <c r="D4" s="265">
        <v>41487</v>
      </c>
      <c r="E4" s="39">
        <v>41724</v>
      </c>
      <c r="F4" s="264">
        <v>0.21</v>
      </c>
      <c r="G4" s="266"/>
    </row>
    <row r="5" spans="1:7" ht="16" x14ac:dyDescent="0.2">
      <c r="A5" s="242" t="s">
        <v>55</v>
      </c>
      <c r="B5" s="264" t="s">
        <v>39</v>
      </c>
      <c r="C5" s="268" t="s">
        <v>0</v>
      </c>
      <c r="D5" s="265">
        <v>41487</v>
      </c>
      <c r="E5" s="39">
        <v>41724</v>
      </c>
      <c r="F5" s="264">
        <v>0.23</v>
      </c>
      <c r="G5" s="266"/>
    </row>
    <row r="6" spans="1:7" x14ac:dyDescent="0.2">
      <c r="A6" s="267"/>
      <c r="B6" s="267"/>
      <c r="C6" s="267"/>
      <c r="D6" s="267"/>
      <c r="E6" s="266"/>
      <c r="F6" s="266"/>
      <c r="G6" s="266"/>
    </row>
    <row r="7" spans="1:7" ht="17" x14ac:dyDescent="0.2">
      <c r="A7" s="264">
        <v>10</v>
      </c>
      <c r="B7" s="264" t="s">
        <v>39</v>
      </c>
      <c r="C7" s="244" t="s">
        <v>144</v>
      </c>
      <c r="D7" s="265">
        <v>41495</v>
      </c>
      <c r="E7" s="39">
        <v>41724</v>
      </c>
      <c r="F7" s="264">
        <v>0.11</v>
      </c>
      <c r="G7" s="266"/>
    </row>
    <row r="8" spans="1:7" ht="17" x14ac:dyDescent="0.2">
      <c r="A8" s="264">
        <v>18</v>
      </c>
      <c r="B8" s="264" t="s">
        <v>39</v>
      </c>
      <c r="C8" s="244" t="s">
        <v>144</v>
      </c>
      <c r="D8" s="265">
        <v>41498</v>
      </c>
      <c r="E8" s="39">
        <v>41724</v>
      </c>
      <c r="F8" s="264">
        <v>0.16</v>
      </c>
      <c r="G8" s="266"/>
    </row>
    <row r="9" spans="1:7" ht="17" x14ac:dyDescent="0.2">
      <c r="A9" s="264">
        <v>19</v>
      </c>
      <c r="B9" s="264" t="s">
        <v>39</v>
      </c>
      <c r="C9" s="244" t="s">
        <v>144</v>
      </c>
      <c r="D9" s="265">
        <v>41498</v>
      </c>
      <c r="E9" s="39">
        <v>41724</v>
      </c>
      <c r="F9" s="264">
        <v>0.11</v>
      </c>
      <c r="G9" s="266"/>
    </row>
    <row r="10" spans="1:7" x14ac:dyDescent="0.2">
      <c r="A10" s="266"/>
      <c r="B10" s="266"/>
      <c r="C10" s="266"/>
      <c r="D10" s="266"/>
      <c r="E10" s="266"/>
      <c r="F10" s="266"/>
      <c r="G10" s="266"/>
    </row>
    <row r="11" spans="1:7" x14ac:dyDescent="0.2">
      <c r="A11" s="266"/>
      <c r="B11" s="266"/>
      <c r="C11" s="266"/>
      <c r="D11" s="266"/>
      <c r="E11" s="266"/>
      <c r="F11" s="266"/>
      <c r="G11" s="266"/>
    </row>
    <row r="12" spans="1:7" x14ac:dyDescent="0.2">
      <c r="A12" s="266"/>
      <c r="B12" s="266"/>
      <c r="C12" s="266"/>
      <c r="D12" s="266"/>
      <c r="E12" s="266"/>
      <c r="F12" s="266"/>
      <c r="G12" s="266"/>
    </row>
    <row r="13" spans="1:7" x14ac:dyDescent="0.2">
      <c r="A13" s="266"/>
      <c r="B13" s="266"/>
      <c r="C13" s="266"/>
      <c r="D13" s="266"/>
      <c r="E13" s="266"/>
      <c r="F13" s="266"/>
      <c r="G13" s="266"/>
    </row>
    <row r="14" spans="1:7" x14ac:dyDescent="0.2">
      <c r="D14" s="266"/>
      <c r="E14" s="266"/>
      <c r="F14" s="266"/>
      <c r="G14" s="266"/>
    </row>
    <row r="15" spans="1:7" x14ac:dyDescent="0.2">
      <c r="D15" s="266"/>
      <c r="E15" s="266"/>
      <c r="F15" s="266"/>
      <c r="G15" s="266"/>
    </row>
  </sheetData>
  <mergeCells count="1">
    <mergeCell ref="A1:F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13"/>
  <sheetViews>
    <sheetView workbookViewId="0">
      <selection activeCell="C12" sqref="C12"/>
    </sheetView>
  </sheetViews>
  <sheetFormatPr baseColWidth="10" defaultRowHeight="15" x14ac:dyDescent="0.2"/>
  <cols>
    <col min="3" max="3" width="24" customWidth="1"/>
  </cols>
  <sheetData>
    <row r="1" spans="1:10" ht="17" x14ac:dyDescent="0.2">
      <c r="A1" s="403" t="s">
        <v>603</v>
      </c>
      <c r="B1" s="403"/>
      <c r="C1" s="403"/>
      <c r="D1" s="403"/>
      <c r="E1" s="403"/>
      <c r="F1" s="124"/>
    </row>
    <row r="2" spans="1:10" x14ac:dyDescent="0.2">
      <c r="B2" s="329" t="s">
        <v>602</v>
      </c>
      <c r="C2" s="329" t="s">
        <v>254</v>
      </c>
      <c r="D2" s="326" t="s">
        <v>122</v>
      </c>
      <c r="E2" s="43" t="s">
        <v>28</v>
      </c>
      <c r="F2" s="43" t="s">
        <v>31</v>
      </c>
      <c r="G2" s="330" t="s">
        <v>29</v>
      </c>
    </row>
    <row r="3" spans="1:10" x14ac:dyDescent="0.2">
      <c r="A3" s="327" t="s">
        <v>594</v>
      </c>
      <c r="B3" s="327">
        <v>12.753</v>
      </c>
      <c r="C3" s="327">
        <v>14.003</v>
      </c>
      <c r="D3" s="332">
        <f>2^-C3</f>
        <v>6.0908369079531938E-5</v>
      </c>
      <c r="E3" s="331">
        <f>AVERAGE(D3:D6)</f>
        <v>7.4272355488478616E-5</v>
      </c>
      <c r="F3" s="331">
        <f>STDEV(D3:D6)/SQRT(G3)</f>
        <v>1.0000951521200261E-5</v>
      </c>
      <c r="G3" s="328">
        <f>COUNTA(D3:D6)</f>
        <v>4</v>
      </c>
    </row>
    <row r="4" spans="1:10" x14ac:dyDescent="0.2">
      <c r="A4" s="327" t="s">
        <v>595</v>
      </c>
      <c r="B4" s="327">
        <v>12.842000000000001</v>
      </c>
      <c r="C4" s="327">
        <v>14.175000000000001</v>
      </c>
      <c r="D4" s="332">
        <f t="shared" ref="D4:D11" si="0">2^-C4</f>
        <v>5.4062958929587434E-5</v>
      </c>
      <c r="E4" s="69"/>
      <c r="F4" s="69"/>
      <c r="H4" s="3"/>
      <c r="I4" s="31"/>
    </row>
    <row r="5" spans="1:10" x14ac:dyDescent="0.2">
      <c r="A5" s="327" t="s">
        <v>596</v>
      </c>
      <c r="B5" s="327">
        <v>13.215999999999999</v>
      </c>
      <c r="C5" s="327">
        <v>13.346</v>
      </c>
      <c r="D5" s="332">
        <f t="shared" si="0"/>
        <v>9.6040337567574014E-5</v>
      </c>
      <c r="E5" s="69"/>
      <c r="F5" s="69"/>
      <c r="H5" s="3"/>
      <c r="I5" s="31"/>
    </row>
    <row r="6" spans="1:10" x14ac:dyDescent="0.2">
      <c r="A6" s="327" t="s">
        <v>597</v>
      </c>
      <c r="B6" s="327">
        <v>13.089</v>
      </c>
      <c r="C6" s="327">
        <v>13.504</v>
      </c>
      <c r="D6" s="332">
        <f t="shared" si="0"/>
        <v>8.6077756377221065E-5</v>
      </c>
      <c r="E6" s="69"/>
      <c r="F6" s="69"/>
      <c r="H6" s="3"/>
      <c r="I6" s="31"/>
    </row>
    <row r="7" spans="1:10" x14ac:dyDescent="0.2">
      <c r="A7" s="328"/>
      <c r="B7" s="328"/>
      <c r="C7" s="328"/>
      <c r="D7" s="333"/>
      <c r="E7" s="72"/>
      <c r="F7" s="72"/>
      <c r="H7" s="3"/>
      <c r="I7" s="31"/>
    </row>
    <row r="8" spans="1:10" x14ac:dyDescent="0.2">
      <c r="A8" s="327" t="s">
        <v>598</v>
      </c>
      <c r="B8" s="327">
        <v>12.911</v>
      </c>
      <c r="C8" s="327">
        <v>12.616</v>
      </c>
      <c r="D8" s="332">
        <f t="shared" si="0"/>
        <v>1.5929625826281241E-4</v>
      </c>
      <c r="E8" s="331">
        <f>AVERAGE(D8:D11)</f>
        <v>2.4004247351445225E-4</v>
      </c>
      <c r="F8" s="331">
        <f>STDEV(D8:D11)/SQRT(G8)</f>
        <v>6.3475320692937251E-5</v>
      </c>
      <c r="G8" s="328">
        <f>COUNTA(D8:D11)</f>
        <v>4</v>
      </c>
      <c r="J8" s="3"/>
    </row>
    <row r="9" spans="1:10" x14ac:dyDescent="0.2">
      <c r="A9" s="327" t="s">
        <v>599</v>
      </c>
      <c r="B9" s="327">
        <v>13.286</v>
      </c>
      <c r="C9" s="327">
        <v>11.792</v>
      </c>
      <c r="D9" s="332">
        <f t="shared" si="0"/>
        <v>2.8200336536952724E-4</v>
      </c>
      <c r="E9" s="32"/>
      <c r="F9" s="32"/>
    </row>
    <row r="10" spans="1:10" x14ac:dyDescent="0.2">
      <c r="A10" s="327" t="s">
        <v>600</v>
      </c>
      <c r="B10" s="327">
        <v>14.127000000000001</v>
      </c>
      <c r="C10" s="327">
        <v>13.034000000000001</v>
      </c>
      <c r="D10" s="332">
        <f t="shared" si="0"/>
        <v>1.1922711535183436E-4</v>
      </c>
      <c r="E10" s="32"/>
      <c r="F10" s="32"/>
    </row>
    <row r="11" spans="1:10" x14ac:dyDescent="0.2">
      <c r="A11" s="327" t="s">
        <v>601</v>
      </c>
      <c r="B11" s="327">
        <v>14.832000000000001</v>
      </c>
      <c r="C11" s="327">
        <v>11.289</v>
      </c>
      <c r="D11" s="332">
        <f t="shared" si="0"/>
        <v>3.9964315507363496E-4</v>
      </c>
      <c r="E11" s="32"/>
      <c r="F11" s="32"/>
      <c r="H11" s="3"/>
      <c r="I11" s="3"/>
    </row>
    <row r="12" spans="1:10" x14ac:dyDescent="0.2">
      <c r="A12" s="3"/>
      <c r="B12" s="328"/>
      <c r="C12" s="3"/>
      <c r="E12" s="32"/>
      <c r="F12" s="32"/>
    </row>
    <row r="13" spans="1:10" x14ac:dyDescent="0.2">
      <c r="B13" s="328"/>
    </row>
  </sheetData>
  <mergeCells count="1">
    <mergeCell ref="A1:E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36"/>
  <sheetViews>
    <sheetView workbookViewId="0">
      <selection activeCell="I33" sqref="I33"/>
    </sheetView>
  </sheetViews>
  <sheetFormatPr baseColWidth="10" defaultRowHeight="15" x14ac:dyDescent="0.2"/>
  <cols>
    <col min="3" max="3" width="13.5" customWidth="1"/>
    <col min="4" max="4" width="17.5" customWidth="1"/>
    <col min="6" max="6" width="13.6640625" customWidth="1"/>
  </cols>
  <sheetData>
    <row r="1" spans="1:9" ht="17" x14ac:dyDescent="0.2">
      <c r="A1" s="337" t="s">
        <v>127</v>
      </c>
      <c r="B1" s="337"/>
      <c r="C1" s="337"/>
      <c r="D1" s="337"/>
      <c r="E1" s="337"/>
      <c r="F1" s="337"/>
      <c r="G1" s="337"/>
    </row>
    <row r="2" spans="1:9" ht="16" thickBot="1" x14ac:dyDescent="0.25">
      <c r="A2" s="107" t="s">
        <v>1</v>
      </c>
      <c r="B2" s="107" t="s">
        <v>2</v>
      </c>
      <c r="C2" s="343" t="s">
        <v>3</v>
      </c>
      <c r="D2" s="343"/>
      <c r="E2" s="141" t="s">
        <v>4</v>
      </c>
      <c r="F2" s="107" t="s">
        <v>41</v>
      </c>
      <c r="G2" s="107" t="s">
        <v>33</v>
      </c>
      <c r="H2" s="43" t="s">
        <v>82</v>
      </c>
      <c r="I2" s="3" t="s">
        <v>29</v>
      </c>
    </row>
    <row r="3" spans="1:9" ht="18" x14ac:dyDescent="0.2">
      <c r="A3" s="137">
        <v>467</v>
      </c>
      <c r="B3" s="137" t="s">
        <v>32</v>
      </c>
      <c r="C3" s="142" t="s">
        <v>126</v>
      </c>
      <c r="D3" s="118" t="s">
        <v>38</v>
      </c>
      <c r="E3" s="138">
        <v>41861</v>
      </c>
      <c r="F3" s="139">
        <v>42062</v>
      </c>
      <c r="G3" s="140">
        <f t="shared" ref="G3:G12" si="0">(F3-E3)/7</f>
        <v>28.714285714285715</v>
      </c>
      <c r="H3" s="47">
        <v>41.5</v>
      </c>
      <c r="I3" s="3">
        <f>COUNTA(G3:G12)</f>
        <v>10</v>
      </c>
    </row>
    <row r="4" spans="1:9" ht="18" x14ac:dyDescent="0.2">
      <c r="A4" s="126">
        <v>470</v>
      </c>
      <c r="B4" s="126" t="s">
        <v>39</v>
      </c>
      <c r="C4" s="142" t="s">
        <v>126</v>
      </c>
      <c r="D4" s="118" t="s">
        <v>38</v>
      </c>
      <c r="E4" s="127">
        <v>41861</v>
      </c>
      <c r="F4" s="39">
        <v>42083</v>
      </c>
      <c r="G4" s="10">
        <f t="shared" si="0"/>
        <v>31.714285714285715</v>
      </c>
      <c r="H4" s="3"/>
    </row>
    <row r="5" spans="1:9" ht="18" x14ac:dyDescent="0.2">
      <c r="A5" s="126">
        <v>472</v>
      </c>
      <c r="B5" s="126" t="s">
        <v>39</v>
      </c>
      <c r="C5" s="142" t="s">
        <v>126</v>
      </c>
      <c r="D5" s="118" t="s">
        <v>38</v>
      </c>
      <c r="E5" s="127">
        <v>41861</v>
      </c>
      <c r="F5" s="39">
        <v>42237</v>
      </c>
      <c r="G5" s="10">
        <f t="shared" si="0"/>
        <v>53.714285714285715</v>
      </c>
      <c r="H5" s="3"/>
    </row>
    <row r="6" spans="1:9" ht="18" x14ac:dyDescent="0.2">
      <c r="A6" s="126">
        <v>503</v>
      </c>
      <c r="B6" s="126" t="s">
        <v>39</v>
      </c>
      <c r="C6" s="142" t="s">
        <v>126</v>
      </c>
      <c r="D6" s="118" t="s">
        <v>38</v>
      </c>
      <c r="E6" s="127">
        <v>41904</v>
      </c>
      <c r="F6" s="39">
        <v>42244</v>
      </c>
      <c r="G6" s="10">
        <f t="shared" si="0"/>
        <v>48.571428571428569</v>
      </c>
      <c r="H6" s="3"/>
    </row>
    <row r="7" spans="1:9" ht="18" x14ac:dyDescent="0.2">
      <c r="A7" s="126">
        <v>506</v>
      </c>
      <c r="B7" s="126" t="s">
        <v>32</v>
      </c>
      <c r="C7" s="142" t="s">
        <v>126</v>
      </c>
      <c r="D7" s="118" t="s">
        <v>38</v>
      </c>
      <c r="E7" s="127">
        <v>41904</v>
      </c>
      <c r="F7" s="39">
        <v>42125</v>
      </c>
      <c r="G7" s="10">
        <f t="shared" si="0"/>
        <v>31.571428571428573</v>
      </c>
      <c r="H7" s="3"/>
    </row>
    <row r="8" spans="1:9" ht="18" x14ac:dyDescent="0.2">
      <c r="A8" s="126">
        <v>522</v>
      </c>
      <c r="B8" s="126" t="s">
        <v>39</v>
      </c>
      <c r="C8" s="142" t="s">
        <v>126</v>
      </c>
      <c r="D8" s="118" t="s">
        <v>38</v>
      </c>
      <c r="E8" s="127">
        <v>41941</v>
      </c>
      <c r="F8" s="39">
        <v>42251</v>
      </c>
      <c r="G8" s="10">
        <f t="shared" si="0"/>
        <v>44.285714285714285</v>
      </c>
      <c r="H8" s="3"/>
    </row>
    <row r="9" spans="1:9" ht="18" x14ac:dyDescent="0.2">
      <c r="A9" s="126">
        <v>530</v>
      </c>
      <c r="B9" s="126" t="s">
        <v>39</v>
      </c>
      <c r="C9" s="142" t="s">
        <v>126</v>
      </c>
      <c r="D9" s="118" t="s">
        <v>38</v>
      </c>
      <c r="E9" s="127">
        <v>41947</v>
      </c>
      <c r="F9" s="39">
        <v>42263</v>
      </c>
      <c r="G9" s="10">
        <f t="shared" si="0"/>
        <v>45.142857142857146</v>
      </c>
      <c r="H9" s="3"/>
    </row>
    <row r="10" spans="1:9" ht="18" x14ac:dyDescent="0.2">
      <c r="A10" s="126">
        <v>536</v>
      </c>
      <c r="B10" s="126" t="s">
        <v>39</v>
      </c>
      <c r="C10" s="142" t="s">
        <v>126</v>
      </c>
      <c r="D10" s="118" t="s">
        <v>38</v>
      </c>
      <c r="E10" s="127">
        <v>41947</v>
      </c>
      <c r="F10" s="39">
        <v>42251</v>
      </c>
      <c r="G10" s="10">
        <f t="shared" si="0"/>
        <v>43.428571428571431</v>
      </c>
      <c r="H10" s="3"/>
    </row>
    <row r="11" spans="1:9" ht="18" x14ac:dyDescent="0.2">
      <c r="A11" s="126">
        <v>604</v>
      </c>
      <c r="B11" s="126" t="s">
        <v>39</v>
      </c>
      <c r="C11" s="142" t="s">
        <v>126</v>
      </c>
      <c r="D11" s="118" t="s">
        <v>38</v>
      </c>
      <c r="E11" s="127">
        <v>42097</v>
      </c>
      <c r="F11" s="39">
        <v>42376</v>
      </c>
      <c r="G11" s="10">
        <f t="shared" si="0"/>
        <v>39.857142857142854</v>
      </c>
      <c r="H11" s="3"/>
    </row>
    <row r="12" spans="1:9" ht="18" x14ac:dyDescent="0.2">
      <c r="A12" s="126">
        <v>607</v>
      </c>
      <c r="B12" s="126" t="s">
        <v>39</v>
      </c>
      <c r="C12" s="142" t="s">
        <v>126</v>
      </c>
      <c r="D12" s="118" t="s">
        <v>38</v>
      </c>
      <c r="E12" s="127">
        <v>42104</v>
      </c>
      <c r="F12" s="39">
        <v>42382</v>
      </c>
      <c r="G12" s="10">
        <f t="shared" si="0"/>
        <v>39.714285714285715</v>
      </c>
      <c r="H12" s="3"/>
      <c r="I12" s="3"/>
    </row>
    <row r="13" spans="1:9" x14ac:dyDescent="0.2">
      <c r="G13" s="2"/>
      <c r="H13" s="3"/>
      <c r="I13" s="3"/>
    </row>
    <row r="14" spans="1:9" ht="18" x14ac:dyDescent="0.2">
      <c r="A14" s="128">
        <v>434</v>
      </c>
      <c r="B14" s="126" t="s">
        <v>32</v>
      </c>
      <c r="C14" s="142" t="s">
        <v>125</v>
      </c>
      <c r="D14" s="118" t="s">
        <v>38</v>
      </c>
      <c r="E14" s="129">
        <v>41827</v>
      </c>
      <c r="F14" s="130">
        <v>42048</v>
      </c>
      <c r="G14" s="131">
        <f t="shared" ref="G14:G34" si="1">(F14-E14)/7</f>
        <v>31.571428571428573</v>
      </c>
      <c r="H14" s="3">
        <v>39</v>
      </c>
      <c r="I14" s="3">
        <f>COUNTA(G14:G34)</f>
        <v>21</v>
      </c>
    </row>
    <row r="15" spans="1:9" ht="18" x14ac:dyDescent="0.2">
      <c r="A15" s="128">
        <v>477</v>
      </c>
      <c r="B15" s="126" t="s">
        <v>39</v>
      </c>
      <c r="C15" s="142" t="s">
        <v>125</v>
      </c>
      <c r="D15" s="118" t="s">
        <v>38</v>
      </c>
      <c r="E15" s="129">
        <v>41880</v>
      </c>
      <c r="F15" s="130">
        <v>42083</v>
      </c>
      <c r="G15" s="131">
        <f t="shared" si="1"/>
        <v>29</v>
      </c>
      <c r="H15" s="3"/>
      <c r="I15" s="3"/>
    </row>
    <row r="16" spans="1:9" ht="18" x14ac:dyDescent="0.2">
      <c r="A16" s="128">
        <v>478</v>
      </c>
      <c r="B16" s="126" t="s">
        <v>32</v>
      </c>
      <c r="C16" s="142" t="s">
        <v>125</v>
      </c>
      <c r="D16" s="118" t="s">
        <v>38</v>
      </c>
      <c r="E16" s="129">
        <v>41899</v>
      </c>
      <c r="F16" s="130">
        <v>42146</v>
      </c>
      <c r="G16" s="131">
        <f t="shared" si="1"/>
        <v>35.285714285714285</v>
      </c>
      <c r="I16" s="3"/>
    </row>
    <row r="17" spans="1:9" ht="18" x14ac:dyDescent="0.2">
      <c r="A17" s="128">
        <v>496</v>
      </c>
      <c r="B17" s="126" t="s">
        <v>32</v>
      </c>
      <c r="C17" s="142" t="s">
        <v>125</v>
      </c>
      <c r="D17" s="118" t="s">
        <v>38</v>
      </c>
      <c r="E17" s="129">
        <v>41904</v>
      </c>
      <c r="F17" s="130">
        <v>42199</v>
      </c>
      <c r="G17" s="131">
        <f t="shared" si="1"/>
        <v>42.142857142857146</v>
      </c>
      <c r="I17" s="3"/>
    </row>
    <row r="18" spans="1:9" ht="18" x14ac:dyDescent="0.2">
      <c r="A18" s="128">
        <v>497</v>
      </c>
      <c r="B18" s="126" t="s">
        <v>39</v>
      </c>
      <c r="C18" s="142" t="s">
        <v>125</v>
      </c>
      <c r="D18" s="118" t="s">
        <v>38</v>
      </c>
      <c r="E18" s="129">
        <v>41904</v>
      </c>
      <c r="F18" s="130">
        <v>42244</v>
      </c>
      <c r="G18" s="131">
        <f t="shared" si="1"/>
        <v>48.571428571428569</v>
      </c>
      <c r="I18" s="3"/>
    </row>
    <row r="19" spans="1:9" ht="18" x14ac:dyDescent="0.2">
      <c r="A19" s="128">
        <v>501</v>
      </c>
      <c r="B19" s="126" t="s">
        <v>32</v>
      </c>
      <c r="C19" s="142" t="s">
        <v>125</v>
      </c>
      <c r="D19" s="118" t="s">
        <v>38</v>
      </c>
      <c r="E19" s="129">
        <v>41904</v>
      </c>
      <c r="F19" s="130">
        <v>42104</v>
      </c>
      <c r="G19" s="131">
        <f t="shared" si="1"/>
        <v>28.571428571428573</v>
      </c>
      <c r="I19" s="3"/>
    </row>
    <row r="20" spans="1:9" ht="18" x14ac:dyDescent="0.2">
      <c r="A20" s="128">
        <v>504</v>
      </c>
      <c r="B20" s="126" t="s">
        <v>39</v>
      </c>
      <c r="C20" s="142" t="s">
        <v>125</v>
      </c>
      <c r="D20" s="118" t="s">
        <v>38</v>
      </c>
      <c r="E20" s="129">
        <v>41904</v>
      </c>
      <c r="F20" s="130">
        <v>42160</v>
      </c>
      <c r="G20" s="131">
        <f t="shared" si="1"/>
        <v>36.571428571428569</v>
      </c>
    </row>
    <row r="21" spans="1:9" ht="18" x14ac:dyDescent="0.2">
      <c r="A21" s="128">
        <v>510</v>
      </c>
      <c r="B21" s="126" t="s">
        <v>39</v>
      </c>
      <c r="C21" s="142" t="s">
        <v>125</v>
      </c>
      <c r="D21" s="118" t="s">
        <v>38</v>
      </c>
      <c r="E21" s="129">
        <v>41904</v>
      </c>
      <c r="F21" s="130">
        <v>42097</v>
      </c>
      <c r="G21" s="131">
        <f t="shared" si="1"/>
        <v>27.571428571428573</v>
      </c>
    </row>
    <row r="22" spans="1:9" ht="18" x14ac:dyDescent="0.2">
      <c r="A22" s="128">
        <v>513</v>
      </c>
      <c r="B22" s="126" t="s">
        <v>32</v>
      </c>
      <c r="C22" s="142" t="s">
        <v>125</v>
      </c>
      <c r="D22" s="118" t="s">
        <v>38</v>
      </c>
      <c r="E22" s="129">
        <v>41941</v>
      </c>
      <c r="F22" s="130">
        <v>42174</v>
      </c>
      <c r="G22" s="131">
        <f t="shared" si="1"/>
        <v>33.285714285714285</v>
      </c>
    </row>
    <row r="23" spans="1:9" ht="18" x14ac:dyDescent="0.2">
      <c r="A23" s="128">
        <v>514</v>
      </c>
      <c r="B23" s="126" t="s">
        <v>39</v>
      </c>
      <c r="C23" s="142" t="s">
        <v>125</v>
      </c>
      <c r="D23" s="118" t="s">
        <v>38</v>
      </c>
      <c r="E23" s="129">
        <v>41941</v>
      </c>
      <c r="F23" s="130">
        <v>42300</v>
      </c>
      <c r="G23" s="131">
        <f t="shared" si="1"/>
        <v>51.285714285714285</v>
      </c>
    </row>
    <row r="24" spans="1:9" ht="18" x14ac:dyDescent="0.2">
      <c r="A24" s="128">
        <v>515</v>
      </c>
      <c r="B24" s="126" t="s">
        <v>39</v>
      </c>
      <c r="C24" s="142" t="s">
        <v>125</v>
      </c>
      <c r="D24" s="118" t="s">
        <v>38</v>
      </c>
      <c r="E24" s="129">
        <v>41941</v>
      </c>
      <c r="F24" s="130">
        <v>42263</v>
      </c>
      <c r="G24" s="131">
        <f t="shared" si="1"/>
        <v>46</v>
      </c>
    </row>
    <row r="25" spans="1:9" ht="18" x14ac:dyDescent="0.2">
      <c r="A25" s="128">
        <v>516</v>
      </c>
      <c r="B25" s="126" t="s">
        <v>39</v>
      </c>
      <c r="C25" s="142" t="s">
        <v>125</v>
      </c>
      <c r="D25" s="118" t="s">
        <v>38</v>
      </c>
      <c r="E25" s="129">
        <v>41941</v>
      </c>
      <c r="F25" s="130">
        <v>42300</v>
      </c>
      <c r="G25" s="131">
        <f t="shared" si="1"/>
        <v>51.285714285714285</v>
      </c>
    </row>
    <row r="26" spans="1:9" ht="18" x14ac:dyDescent="0.2">
      <c r="A26" s="128">
        <v>521</v>
      </c>
      <c r="B26" s="126" t="s">
        <v>39</v>
      </c>
      <c r="C26" s="142" t="s">
        <v>125</v>
      </c>
      <c r="D26" s="118" t="s">
        <v>38</v>
      </c>
      <c r="E26" s="129">
        <v>41941</v>
      </c>
      <c r="F26" s="130">
        <v>42263</v>
      </c>
      <c r="G26" s="131">
        <f t="shared" si="1"/>
        <v>46</v>
      </c>
    </row>
    <row r="27" spans="1:9" ht="18" x14ac:dyDescent="0.2">
      <c r="A27" s="128">
        <v>559</v>
      </c>
      <c r="B27" s="126" t="s">
        <v>39</v>
      </c>
      <c r="C27" s="142" t="s">
        <v>125</v>
      </c>
      <c r="D27" s="118" t="s">
        <v>38</v>
      </c>
      <c r="E27" s="129">
        <v>42001</v>
      </c>
      <c r="F27" s="130">
        <v>42368</v>
      </c>
      <c r="G27" s="131">
        <f t="shared" si="1"/>
        <v>52.428571428571431</v>
      </c>
    </row>
    <row r="28" spans="1:9" ht="18" x14ac:dyDescent="0.2">
      <c r="A28" s="128">
        <v>577</v>
      </c>
      <c r="B28" s="126" t="s">
        <v>32</v>
      </c>
      <c r="C28" s="142" t="s">
        <v>125</v>
      </c>
      <c r="D28" s="118" t="s">
        <v>38</v>
      </c>
      <c r="E28" s="129">
        <v>42029</v>
      </c>
      <c r="F28" s="130">
        <v>42300</v>
      </c>
      <c r="G28" s="131">
        <f t="shared" si="1"/>
        <v>38.714285714285715</v>
      </c>
    </row>
    <row r="29" spans="1:9" ht="18" x14ac:dyDescent="0.2">
      <c r="A29" s="128">
        <v>579</v>
      </c>
      <c r="B29" s="126" t="s">
        <v>32</v>
      </c>
      <c r="C29" s="142" t="s">
        <v>125</v>
      </c>
      <c r="D29" s="118" t="s">
        <v>38</v>
      </c>
      <c r="E29" s="129">
        <v>42007</v>
      </c>
      <c r="F29" s="130">
        <v>42286</v>
      </c>
      <c r="G29" s="131">
        <f t="shared" si="1"/>
        <v>39.857142857142854</v>
      </c>
    </row>
    <row r="30" spans="1:9" ht="18" x14ac:dyDescent="0.2">
      <c r="A30" s="128">
        <v>580</v>
      </c>
      <c r="B30" s="126" t="s">
        <v>39</v>
      </c>
      <c r="C30" s="142" t="s">
        <v>125</v>
      </c>
      <c r="D30" s="118" t="s">
        <v>38</v>
      </c>
      <c r="E30" s="129">
        <v>42007</v>
      </c>
      <c r="F30" s="130">
        <v>42352</v>
      </c>
      <c r="G30" s="131">
        <f t="shared" si="1"/>
        <v>49.285714285714285</v>
      </c>
    </row>
    <row r="31" spans="1:9" ht="18" x14ac:dyDescent="0.2">
      <c r="A31" s="128">
        <v>581</v>
      </c>
      <c r="B31" s="126" t="s">
        <v>39</v>
      </c>
      <c r="C31" s="142" t="s">
        <v>125</v>
      </c>
      <c r="D31" s="118" t="s">
        <v>38</v>
      </c>
      <c r="E31" s="129">
        <v>42007</v>
      </c>
      <c r="F31" s="130">
        <v>42352</v>
      </c>
      <c r="G31" s="131">
        <f t="shared" si="1"/>
        <v>49.285714285714285</v>
      </c>
    </row>
    <row r="32" spans="1:9" ht="18" x14ac:dyDescent="0.2">
      <c r="A32" s="128">
        <v>587</v>
      </c>
      <c r="B32" s="126" t="s">
        <v>32</v>
      </c>
      <c r="C32" s="142" t="s">
        <v>125</v>
      </c>
      <c r="D32" s="118" t="s">
        <v>38</v>
      </c>
      <c r="E32" s="129">
        <v>42036</v>
      </c>
      <c r="F32" s="130">
        <v>42286</v>
      </c>
      <c r="G32" s="131">
        <f t="shared" si="1"/>
        <v>35.714285714285715</v>
      </c>
    </row>
    <row r="33" spans="1:7" ht="18" x14ac:dyDescent="0.2">
      <c r="A33" s="128">
        <v>601</v>
      </c>
      <c r="B33" s="126" t="s">
        <v>32</v>
      </c>
      <c r="C33" s="142" t="s">
        <v>125</v>
      </c>
      <c r="D33" s="118" t="s">
        <v>38</v>
      </c>
      <c r="E33" s="129">
        <v>42097</v>
      </c>
      <c r="F33" s="130">
        <v>42300</v>
      </c>
      <c r="G33" s="131">
        <f t="shared" si="1"/>
        <v>29</v>
      </c>
    </row>
    <row r="34" spans="1:7" ht="18" x14ac:dyDescent="0.2">
      <c r="A34" s="132">
        <v>605</v>
      </c>
      <c r="B34" s="126" t="s">
        <v>39</v>
      </c>
      <c r="C34" s="142" t="s">
        <v>125</v>
      </c>
      <c r="D34" s="118" t="s">
        <v>38</v>
      </c>
      <c r="E34" s="133">
        <v>42097</v>
      </c>
      <c r="F34" s="133">
        <v>42263</v>
      </c>
      <c r="G34" s="131">
        <f t="shared" si="1"/>
        <v>23.714285714285715</v>
      </c>
    </row>
    <row r="35" spans="1:7" x14ac:dyDescent="0.2">
      <c r="G35" s="3"/>
    </row>
    <row r="36" spans="1:7" x14ac:dyDescent="0.2">
      <c r="G36" s="3"/>
    </row>
  </sheetData>
  <mergeCells count="2">
    <mergeCell ref="C2:D2"/>
    <mergeCell ref="A1:G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29"/>
  <sheetViews>
    <sheetView topLeftCell="B1" workbookViewId="0">
      <selection activeCell="G10" sqref="G10"/>
    </sheetView>
  </sheetViews>
  <sheetFormatPr baseColWidth="10" defaultRowHeight="15" x14ac:dyDescent="0.2"/>
  <cols>
    <col min="3" max="3" width="14.5" customWidth="1"/>
    <col min="4" max="4" width="13.6640625" customWidth="1"/>
    <col min="6" max="6" width="14.6640625" customWidth="1"/>
    <col min="12" max="12" width="14.5" customWidth="1"/>
    <col min="13" max="13" width="13.5" customWidth="1"/>
    <col min="15" max="15" width="15.5" customWidth="1"/>
  </cols>
  <sheetData>
    <row r="1" spans="1:21" ht="17" x14ac:dyDescent="0.2">
      <c r="B1" s="346" t="s">
        <v>605</v>
      </c>
      <c r="C1" s="346"/>
      <c r="D1" s="346"/>
      <c r="E1" s="346"/>
      <c r="F1" s="346"/>
      <c r="G1" s="346"/>
      <c r="H1" s="346"/>
    </row>
    <row r="2" spans="1:21" ht="16" thickBot="1" x14ac:dyDescent="0.25">
      <c r="A2" s="275" t="s">
        <v>73</v>
      </c>
      <c r="B2" s="275" t="s">
        <v>1</v>
      </c>
      <c r="C2" s="275" t="s">
        <v>3</v>
      </c>
      <c r="D2" s="275" t="s">
        <v>437</v>
      </c>
      <c r="E2" s="275" t="s">
        <v>122</v>
      </c>
      <c r="F2" s="283" t="s">
        <v>28</v>
      </c>
      <c r="G2" s="283" t="s">
        <v>31</v>
      </c>
      <c r="H2" s="283" t="s">
        <v>29</v>
      </c>
      <c r="I2" s="283"/>
      <c r="J2" s="275" t="s">
        <v>74</v>
      </c>
      <c r="K2" s="275" t="s">
        <v>1</v>
      </c>
      <c r="L2" s="275" t="s">
        <v>1</v>
      </c>
      <c r="M2" s="275" t="s">
        <v>437</v>
      </c>
      <c r="N2" s="275" t="s">
        <v>122</v>
      </c>
      <c r="O2" s="283" t="s">
        <v>28</v>
      </c>
      <c r="P2" s="283" t="s">
        <v>31</v>
      </c>
      <c r="Q2" s="283" t="s">
        <v>29</v>
      </c>
    </row>
    <row r="3" spans="1:21" x14ac:dyDescent="0.2">
      <c r="B3" s="277">
        <v>301</v>
      </c>
      <c r="C3" s="277" t="s">
        <v>0</v>
      </c>
      <c r="D3" s="279">
        <v>3.911</v>
      </c>
      <c r="E3" s="279">
        <f>2^-D3</f>
        <v>6.647704205582404E-2</v>
      </c>
      <c r="F3" s="121">
        <f>AVERAGE(E3:E6)</f>
        <v>6.7845234373602931E-2</v>
      </c>
      <c r="G3" s="121">
        <f>STDEV(E3:E6)/SQRT(COUNTA(E3:E6))</f>
        <v>8.0143253404405482E-3</v>
      </c>
      <c r="H3">
        <f>COUNTA(E3:E6)</f>
        <v>4</v>
      </c>
      <c r="K3" s="277">
        <v>301</v>
      </c>
      <c r="L3" s="277" t="s">
        <v>0</v>
      </c>
      <c r="M3" s="277">
        <v>1.544</v>
      </c>
      <c r="N3" s="122">
        <f>2^-M3</f>
        <v>0.34293332214764938</v>
      </c>
      <c r="O3" s="287">
        <f>AVERAGE(N3:N6)</f>
        <v>0.37099568458784371</v>
      </c>
      <c r="P3" s="288">
        <f>STDEV(N3:N6)/SQRT(Q3)</f>
        <v>6.1271577130100785E-2</v>
      </c>
      <c r="Q3" s="266">
        <f>COUNTA(N3:N6)</f>
        <v>4</v>
      </c>
      <c r="R3" s="42"/>
    </row>
    <row r="4" spans="1:21" x14ac:dyDescent="0.2">
      <c r="B4" s="277">
        <v>303</v>
      </c>
      <c r="C4" s="277" t="s">
        <v>0</v>
      </c>
      <c r="D4" s="279">
        <v>3.4820000000000002</v>
      </c>
      <c r="E4" s="279">
        <f>2^-D4</f>
        <v>8.9498046325071481E-2</v>
      </c>
      <c r="F4" s="121"/>
      <c r="G4" s="121"/>
      <c r="K4" s="277">
        <v>303</v>
      </c>
      <c r="L4" s="277" t="s">
        <v>0</v>
      </c>
      <c r="M4" s="277">
        <v>2.1869999999999998</v>
      </c>
      <c r="N4" s="122">
        <f>2^-M4</f>
        <v>0.21960761705959042</v>
      </c>
      <c r="O4" s="266"/>
      <c r="P4" s="266"/>
      <c r="Q4" s="266"/>
      <c r="R4" s="42"/>
    </row>
    <row r="5" spans="1:21" x14ac:dyDescent="0.2">
      <c r="B5" s="277">
        <v>308</v>
      </c>
      <c r="C5" s="277" t="s">
        <v>0</v>
      </c>
      <c r="D5" s="279">
        <v>3.9529999999999998</v>
      </c>
      <c r="E5" s="279">
        <f>2^-D5</f>
        <v>6.4569649230258291E-2</v>
      </c>
      <c r="F5" s="121"/>
      <c r="G5" s="121"/>
      <c r="K5" s="277">
        <v>308</v>
      </c>
      <c r="L5" s="277" t="s">
        <v>0</v>
      </c>
      <c r="M5" s="277">
        <v>1.288</v>
      </c>
      <c r="N5" s="122">
        <f>2^-M5</f>
        <v>0.40951834892991384</v>
      </c>
      <c r="O5" s="266"/>
      <c r="P5" s="266"/>
      <c r="Q5" s="266"/>
      <c r="R5" s="42"/>
    </row>
    <row r="6" spans="1:21" x14ac:dyDescent="0.2">
      <c r="B6" s="277">
        <v>321</v>
      </c>
      <c r="C6" s="277" t="s">
        <v>0</v>
      </c>
      <c r="D6" s="279">
        <v>4.298</v>
      </c>
      <c r="E6" s="279">
        <f>2^-D6</f>
        <v>5.0836199883257882E-2</v>
      </c>
      <c r="F6" s="121"/>
      <c r="G6" s="121"/>
      <c r="K6" s="277">
        <v>321</v>
      </c>
      <c r="L6" s="277" t="s">
        <v>0</v>
      </c>
      <c r="M6" s="277">
        <v>0.96599999999999997</v>
      </c>
      <c r="N6" s="122">
        <f>2^-M6</f>
        <v>0.51192345021422114</v>
      </c>
      <c r="O6" s="266"/>
      <c r="P6" s="266"/>
      <c r="Q6" s="266"/>
      <c r="R6" s="42"/>
    </row>
    <row r="7" spans="1:21" x14ac:dyDescent="0.2">
      <c r="F7" s="121"/>
      <c r="G7" s="121"/>
      <c r="O7" s="266"/>
      <c r="P7" s="266"/>
      <c r="Q7" s="266"/>
      <c r="R7" s="42"/>
    </row>
    <row r="8" spans="1:21" ht="17" x14ac:dyDescent="0.2">
      <c r="B8" s="277">
        <v>287</v>
      </c>
      <c r="C8" s="118" t="s">
        <v>38</v>
      </c>
      <c r="D8" s="284">
        <v>0.31700000000000017</v>
      </c>
      <c r="E8" s="279">
        <f>2^-D8</f>
        <v>0.80273738871595335</v>
      </c>
      <c r="F8" s="285">
        <f>AVERAGE(E8:E11)</f>
        <v>0.67975809948679067</v>
      </c>
      <c r="G8" s="121">
        <f>STDEV(E8:E11)/SQRT(COUNTA(E8:E12))</f>
        <v>0.13911764799667414</v>
      </c>
      <c r="H8">
        <f>COUNTA(E8:E11)</f>
        <v>4</v>
      </c>
      <c r="K8" s="282"/>
      <c r="M8" s="280"/>
      <c r="N8" s="280"/>
      <c r="O8" s="266"/>
      <c r="P8" s="266"/>
      <c r="Q8" s="266"/>
      <c r="R8" s="42"/>
    </row>
    <row r="9" spans="1:21" ht="17" x14ac:dyDescent="0.2">
      <c r="B9" s="277">
        <v>289</v>
      </c>
      <c r="C9" s="118" t="s">
        <v>38</v>
      </c>
      <c r="D9" s="279">
        <v>0.93249999999999744</v>
      </c>
      <c r="E9" s="279">
        <f>2^-D9</f>
        <v>0.52394961918753546</v>
      </c>
      <c r="F9" s="121"/>
      <c r="G9" s="121"/>
      <c r="K9" s="277">
        <v>287</v>
      </c>
      <c r="L9" s="118" t="s">
        <v>38</v>
      </c>
      <c r="M9" s="277">
        <v>0.88500000000000001</v>
      </c>
      <c r="N9" s="122">
        <f>2^-M9</f>
        <v>0.5414875227629623</v>
      </c>
      <c r="O9" s="287">
        <f>AVERAGE(N9:N12)</f>
        <v>0.72492795792834308</v>
      </c>
      <c r="P9" s="288">
        <f>STDEV(N9:N12)/SQRT(Q9)</f>
        <v>6.2410761728436584E-2</v>
      </c>
      <c r="Q9" s="266">
        <f>COUNTA(N9:N12)</f>
        <v>4</v>
      </c>
      <c r="R9" s="42"/>
    </row>
    <row r="10" spans="1:21" ht="17" x14ac:dyDescent="0.2">
      <c r="B10" s="277">
        <v>306</v>
      </c>
      <c r="C10" s="118" t="s">
        <v>38</v>
      </c>
      <c r="D10" s="279">
        <v>1.373</v>
      </c>
      <c r="E10" s="279">
        <f>2^-D10</f>
        <v>0.38608756654589249</v>
      </c>
      <c r="K10" s="277">
        <v>289</v>
      </c>
      <c r="L10" s="118" t="s">
        <v>38</v>
      </c>
      <c r="M10" s="277">
        <v>0.41199999999999998</v>
      </c>
      <c r="N10" s="122">
        <f t="shared" ref="N10" si="0">2^-M10</f>
        <v>0.75158073903278144</v>
      </c>
      <c r="O10" s="266"/>
      <c r="P10" s="266"/>
      <c r="Q10" s="266"/>
      <c r="R10" s="42"/>
      <c r="U10" s="31"/>
    </row>
    <row r="11" spans="1:21" ht="17" x14ac:dyDescent="0.2">
      <c r="B11" s="277">
        <v>324</v>
      </c>
      <c r="C11" s="118" t="s">
        <v>38</v>
      </c>
      <c r="D11" s="279">
        <v>-8.9999999999999993E-3</v>
      </c>
      <c r="E11" s="279">
        <f>2^-D11</f>
        <v>1.0062578234977817</v>
      </c>
      <c r="K11" s="277">
        <v>324</v>
      </c>
      <c r="L11" s="118" t="s">
        <v>38</v>
      </c>
      <c r="M11" s="277">
        <v>0.30399999999999999</v>
      </c>
      <c r="N11" s="122">
        <f>2^-M11</f>
        <v>0.81000347363204594</v>
      </c>
      <c r="O11" s="266"/>
      <c r="P11" s="266"/>
      <c r="Q11" s="266"/>
      <c r="R11" s="42"/>
    </row>
    <row r="12" spans="1:21" ht="17" x14ac:dyDescent="0.2">
      <c r="K12" s="277">
        <v>538</v>
      </c>
      <c r="L12" s="118" t="s">
        <v>38</v>
      </c>
      <c r="M12" s="277">
        <v>0.32800000000000001</v>
      </c>
      <c r="N12" s="122">
        <f>2^-M12</f>
        <v>0.79664009628558263</v>
      </c>
      <c r="O12" s="266"/>
      <c r="P12" s="266"/>
      <c r="Q12" s="266"/>
      <c r="R12" s="42"/>
      <c r="S12" s="32"/>
    </row>
    <row r="13" spans="1:21" x14ac:dyDescent="0.2">
      <c r="P13" s="42"/>
      <c r="Q13" s="42"/>
      <c r="R13" s="42"/>
    </row>
    <row r="14" spans="1:21" x14ac:dyDescent="0.2">
      <c r="L14" s="282"/>
      <c r="M14" s="282"/>
      <c r="N14" s="32"/>
    </row>
    <row r="17" spans="2:16" x14ac:dyDescent="0.2">
      <c r="D17" s="281" t="s">
        <v>436</v>
      </c>
      <c r="L17" s="282"/>
      <c r="M17" s="281" t="s">
        <v>436</v>
      </c>
    </row>
    <row r="18" spans="2:16" x14ac:dyDescent="0.2">
      <c r="B18" s="277">
        <v>301</v>
      </c>
      <c r="C18" s="277" t="s">
        <v>0</v>
      </c>
      <c r="D18" s="279">
        <v>23.071999999999999</v>
      </c>
      <c r="E18" s="286"/>
      <c r="F18" s="280" t="s">
        <v>0</v>
      </c>
      <c r="G18" s="31">
        <f>F3/F3</f>
        <v>1</v>
      </c>
      <c r="K18" s="277">
        <v>301</v>
      </c>
      <c r="L18" s="277" t="s">
        <v>0</v>
      </c>
      <c r="M18" s="279">
        <v>17.963999999999999</v>
      </c>
      <c r="N18" s="121"/>
      <c r="O18" s="280" t="s">
        <v>0</v>
      </c>
      <c r="P18" s="31">
        <f>O3/O3</f>
        <v>1</v>
      </c>
    </row>
    <row r="19" spans="2:16" ht="17" x14ac:dyDescent="0.2">
      <c r="B19" s="277">
        <v>303</v>
      </c>
      <c r="C19" s="277" t="s">
        <v>0</v>
      </c>
      <c r="D19" s="279">
        <v>20.762</v>
      </c>
      <c r="F19" s="281" t="s">
        <v>276</v>
      </c>
      <c r="G19" s="31">
        <f>F8/F3</f>
        <v>10.019246093890265</v>
      </c>
      <c r="K19" s="277">
        <v>303</v>
      </c>
      <c r="L19" s="277" t="s">
        <v>0</v>
      </c>
      <c r="M19" s="279">
        <v>17.501999999999999</v>
      </c>
      <c r="O19" s="281" t="s">
        <v>276</v>
      </c>
      <c r="P19" s="31">
        <f>O9/O3</f>
        <v>1.9540064427803228</v>
      </c>
    </row>
    <row r="20" spans="2:16" x14ac:dyDescent="0.2">
      <c r="B20" s="277">
        <v>308</v>
      </c>
      <c r="C20" s="277" t="s">
        <v>0</v>
      </c>
      <c r="D20" s="279">
        <v>21.98</v>
      </c>
      <c r="G20" s="31">
        <f>G3/F3</f>
        <v>0.11812657756192738</v>
      </c>
      <c r="K20" s="277">
        <v>308</v>
      </c>
      <c r="L20" s="277" t="s">
        <v>0</v>
      </c>
      <c r="M20" s="279">
        <v>18.89</v>
      </c>
      <c r="O20" s="280"/>
      <c r="P20" s="31">
        <f>P3/O3</f>
        <v>0.16515442005254108</v>
      </c>
    </row>
    <row r="21" spans="2:16" x14ac:dyDescent="0.2">
      <c r="B21" s="277">
        <v>321</v>
      </c>
      <c r="C21" s="277" t="s">
        <v>0</v>
      </c>
      <c r="D21" s="279">
        <v>21.701000000000001</v>
      </c>
      <c r="G21" s="31">
        <f>G8/F3</f>
        <v>2.0505146644581673</v>
      </c>
      <c r="K21" s="277">
        <v>321</v>
      </c>
      <c r="L21" s="277" t="s">
        <v>0</v>
      </c>
      <c r="M21" s="279">
        <v>18.074000000000002</v>
      </c>
      <c r="P21" s="31">
        <f>P9/O3</f>
        <v>0.16822503420160154</v>
      </c>
    </row>
    <row r="23" spans="2:16" ht="17" x14ac:dyDescent="0.2">
      <c r="B23" s="277">
        <v>287</v>
      </c>
      <c r="C23" s="118" t="s">
        <v>38</v>
      </c>
      <c r="D23" s="279">
        <v>23.893999999999998</v>
      </c>
      <c r="K23" s="277">
        <v>287</v>
      </c>
      <c r="L23" s="118" t="s">
        <v>38</v>
      </c>
      <c r="M23" s="277">
        <v>21.890999999999998</v>
      </c>
    </row>
    <row r="24" spans="2:16" ht="17" x14ac:dyDescent="0.2">
      <c r="B24" s="277">
        <v>289</v>
      </c>
      <c r="C24" s="118" t="s">
        <v>38</v>
      </c>
      <c r="D24" s="279">
        <v>22.446000000000002</v>
      </c>
      <c r="E24" s="286"/>
      <c r="K24" s="277">
        <v>289</v>
      </c>
      <c r="L24" s="118" t="s">
        <v>38</v>
      </c>
      <c r="M24" s="277">
        <v>19.265000000000001</v>
      </c>
      <c r="N24" s="121"/>
    </row>
    <row r="25" spans="2:16" ht="17" x14ac:dyDescent="0.2">
      <c r="B25" s="277">
        <v>306</v>
      </c>
      <c r="C25" s="118" t="s">
        <v>38</v>
      </c>
      <c r="D25" s="279">
        <v>23.792999999999999</v>
      </c>
      <c r="K25" s="277">
        <v>324</v>
      </c>
      <c r="L25" s="118" t="s">
        <v>38</v>
      </c>
      <c r="M25" s="277">
        <v>18.323</v>
      </c>
    </row>
    <row r="26" spans="2:16" ht="17" x14ac:dyDescent="0.2">
      <c r="B26" s="277">
        <v>324</v>
      </c>
      <c r="C26" s="118" t="s">
        <v>38</v>
      </c>
      <c r="D26" s="279">
        <v>24.463999999999999</v>
      </c>
      <c r="K26" s="277">
        <v>538</v>
      </c>
      <c r="L26" s="118" t="s">
        <v>38</v>
      </c>
      <c r="M26" s="277">
        <v>19.606000000000002</v>
      </c>
    </row>
    <row r="29" spans="2:16" x14ac:dyDescent="0.2">
      <c r="C29" s="282"/>
      <c r="D29" s="282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23"/>
  <sheetViews>
    <sheetView workbookViewId="0">
      <selection activeCell="K31" sqref="K31"/>
    </sheetView>
  </sheetViews>
  <sheetFormatPr baseColWidth="10" defaultRowHeight="15" x14ac:dyDescent="0.2"/>
  <cols>
    <col min="2" max="2" width="13.6640625" customWidth="1"/>
    <col min="6" max="6" width="16.83203125" customWidth="1"/>
  </cols>
  <sheetData>
    <row r="1" spans="1:10" ht="17" x14ac:dyDescent="0.2">
      <c r="A1" s="346" t="s">
        <v>604</v>
      </c>
      <c r="B1" s="346"/>
      <c r="C1" s="346"/>
      <c r="D1" s="346"/>
      <c r="E1" s="346"/>
      <c r="F1" s="346"/>
    </row>
    <row r="2" spans="1:10" ht="16" thickBot="1" x14ac:dyDescent="0.25">
      <c r="A2" s="275" t="s">
        <v>1</v>
      </c>
      <c r="B2" s="275" t="s">
        <v>3</v>
      </c>
      <c r="C2" s="275" t="s">
        <v>254</v>
      </c>
      <c r="D2" s="275" t="s">
        <v>122</v>
      </c>
      <c r="E2" s="280" t="s">
        <v>28</v>
      </c>
      <c r="F2" s="280" t="s">
        <v>31</v>
      </c>
      <c r="G2" s="280" t="s">
        <v>29</v>
      </c>
    </row>
    <row r="3" spans="1:10" x14ac:dyDescent="0.2">
      <c r="A3" s="276">
        <v>169</v>
      </c>
      <c r="B3" s="276" t="s">
        <v>0</v>
      </c>
      <c r="C3" s="276">
        <v>-7.5469999999999997</v>
      </c>
      <c r="D3" s="111">
        <f>2^-C3</f>
        <v>187.01368045384638</v>
      </c>
      <c r="E3" s="47">
        <f>AVERAGE(D3:D5)</f>
        <v>342.1297154943997</v>
      </c>
      <c r="F3" s="47">
        <f>STDEV(D3:D5)/SQRT(G3)</f>
        <v>83.89093886411284</v>
      </c>
      <c r="G3" s="1">
        <f>COUNTA(D3:D5)</f>
        <v>3</v>
      </c>
      <c r="H3" s="1"/>
    </row>
    <row r="4" spans="1:10" x14ac:dyDescent="0.2">
      <c r="A4" s="277">
        <v>170</v>
      </c>
      <c r="B4" s="277" t="s">
        <v>0</v>
      </c>
      <c r="C4" s="277">
        <v>-8.5090000000000003</v>
      </c>
      <c r="D4" s="110">
        <f>2^-C4</f>
        <v>364.3042460760563</v>
      </c>
      <c r="E4" s="282"/>
      <c r="F4" s="1"/>
      <c r="G4" s="1"/>
      <c r="H4" s="1"/>
    </row>
    <row r="5" spans="1:10" x14ac:dyDescent="0.2">
      <c r="A5" s="277">
        <v>180</v>
      </c>
      <c r="B5" s="277" t="s">
        <v>0</v>
      </c>
      <c r="C5" s="277">
        <v>-8.8919999999999995</v>
      </c>
      <c r="D5" s="110">
        <f>2^-C5</f>
        <v>475.07121995329641</v>
      </c>
      <c r="E5" s="282"/>
      <c r="F5" s="1"/>
      <c r="G5" s="1"/>
      <c r="H5" s="1"/>
    </row>
    <row r="6" spans="1:10" x14ac:dyDescent="0.2">
      <c r="A6" s="282"/>
      <c r="B6" s="282"/>
      <c r="C6" s="282"/>
      <c r="D6" s="282"/>
      <c r="E6" s="282"/>
      <c r="F6" s="1"/>
      <c r="G6" s="1"/>
      <c r="H6" s="1"/>
    </row>
    <row r="7" spans="1:10" ht="17" x14ac:dyDescent="0.2">
      <c r="A7" s="277">
        <v>167</v>
      </c>
      <c r="B7" s="278" t="s">
        <v>280</v>
      </c>
      <c r="C7" s="277">
        <v>-7.0229999999999997</v>
      </c>
      <c r="D7" s="110">
        <f>2^-C7</f>
        <v>130.05697830319377</v>
      </c>
      <c r="E7" s="47">
        <f>AVERAGE(D7:D9)</f>
        <v>236.31391802611975</v>
      </c>
      <c r="F7" s="291">
        <f>STDEV(D7:D9)/SQRT(G7)</f>
        <v>88.681962107888182</v>
      </c>
      <c r="G7" s="1">
        <f>COUNTA(D7:D9)</f>
        <v>3</v>
      </c>
      <c r="H7" s="1"/>
    </row>
    <row r="8" spans="1:10" ht="17" x14ac:dyDescent="0.2">
      <c r="A8" s="277">
        <v>175</v>
      </c>
      <c r="B8" s="278" t="s">
        <v>280</v>
      </c>
      <c r="C8" s="277">
        <v>-7.3789999999999996</v>
      </c>
      <c r="D8" s="110">
        <f t="shared" ref="D8:D9" si="0">2^-C8</f>
        <v>166.45633875820545</v>
      </c>
      <c r="E8" s="282"/>
      <c r="F8" s="1"/>
      <c r="G8" s="1"/>
      <c r="H8" s="1"/>
    </row>
    <row r="9" spans="1:10" ht="17" x14ac:dyDescent="0.2">
      <c r="A9" s="277">
        <v>195</v>
      </c>
      <c r="B9" s="278" t="s">
        <v>280</v>
      </c>
      <c r="C9" s="277">
        <v>-8.6880000000000006</v>
      </c>
      <c r="D9" s="110">
        <f t="shared" si="0"/>
        <v>412.42843701696006</v>
      </c>
      <c r="E9" s="290"/>
      <c r="F9" s="289"/>
      <c r="G9" s="289"/>
      <c r="J9" s="69"/>
    </row>
    <row r="10" spans="1:10" x14ac:dyDescent="0.2">
      <c r="A10" s="282"/>
      <c r="B10" s="282"/>
      <c r="C10" s="282"/>
      <c r="D10" s="47"/>
      <c r="E10" s="290"/>
      <c r="F10" s="289"/>
      <c r="G10" s="289"/>
    </row>
    <row r="11" spans="1:10" x14ac:dyDescent="0.2">
      <c r="A11" s="282"/>
      <c r="B11" s="282"/>
      <c r="D11" s="402" t="s">
        <v>258</v>
      </c>
      <c r="E11" s="402"/>
      <c r="F11" s="280" t="s">
        <v>0</v>
      </c>
      <c r="G11" s="31">
        <f>E3/E3</f>
        <v>1</v>
      </c>
    </row>
    <row r="12" spans="1:10" ht="17" x14ac:dyDescent="0.2">
      <c r="D12" s="402"/>
      <c r="E12" s="402"/>
      <c r="F12" s="281" t="s">
        <v>123</v>
      </c>
      <c r="G12" s="31">
        <f>E7/E3</f>
        <v>0.69071439084041786</v>
      </c>
    </row>
    <row r="13" spans="1:10" ht="16" thickBot="1" x14ac:dyDescent="0.25">
      <c r="A13" s="275" t="s">
        <v>1</v>
      </c>
      <c r="B13" s="275" t="s">
        <v>3</v>
      </c>
      <c r="C13" s="275" t="s">
        <v>279</v>
      </c>
      <c r="D13" s="282"/>
      <c r="F13" s="280"/>
      <c r="G13" s="31">
        <f>F3/E3</f>
        <v>0.24520214136584123</v>
      </c>
    </row>
    <row r="14" spans="1:10" x14ac:dyDescent="0.2">
      <c r="A14" s="276">
        <v>169</v>
      </c>
      <c r="B14" s="276" t="s">
        <v>0</v>
      </c>
      <c r="C14" s="276">
        <v>28.143000000000001</v>
      </c>
      <c r="D14" s="47"/>
      <c r="E14" s="290"/>
      <c r="F14" s="280"/>
      <c r="G14" s="31">
        <f>F7/E3</f>
        <v>0.25920566993059041</v>
      </c>
    </row>
    <row r="15" spans="1:10" x14ac:dyDescent="0.2">
      <c r="A15" s="277">
        <v>170</v>
      </c>
      <c r="B15" s="277" t="s">
        <v>0</v>
      </c>
      <c r="C15" s="277">
        <v>28.895</v>
      </c>
      <c r="D15" s="282"/>
      <c r="E15" s="282"/>
      <c r="G15" s="282"/>
    </row>
    <row r="16" spans="1:10" x14ac:dyDescent="0.2">
      <c r="A16" s="277">
        <v>180</v>
      </c>
      <c r="B16" s="277" t="s">
        <v>0</v>
      </c>
      <c r="C16" s="277">
        <v>28.507000000000001</v>
      </c>
      <c r="D16" s="282"/>
      <c r="E16" s="282"/>
    </row>
    <row r="17" spans="1:4" x14ac:dyDescent="0.2">
      <c r="A17" s="282"/>
      <c r="B17" s="282"/>
      <c r="D17" s="282"/>
    </row>
    <row r="18" spans="1:4" ht="17" x14ac:dyDescent="0.2">
      <c r="A18" s="277">
        <v>167</v>
      </c>
      <c r="B18" s="278" t="s">
        <v>280</v>
      </c>
      <c r="C18" s="277">
        <v>28.391999999999999</v>
      </c>
      <c r="D18" s="47"/>
    </row>
    <row r="19" spans="1:4" ht="17" x14ac:dyDescent="0.2">
      <c r="A19" s="277">
        <v>175</v>
      </c>
      <c r="B19" s="278" t="s">
        <v>280</v>
      </c>
      <c r="C19" s="277">
        <v>29.617999999999999</v>
      </c>
      <c r="D19" s="282"/>
    </row>
    <row r="20" spans="1:4" ht="17" x14ac:dyDescent="0.2">
      <c r="A20" s="277">
        <v>195</v>
      </c>
      <c r="B20" s="278" t="s">
        <v>280</v>
      </c>
      <c r="C20" s="277">
        <v>29.489000000000001</v>
      </c>
      <c r="D20" s="282"/>
    </row>
    <row r="21" spans="1:4" x14ac:dyDescent="0.2">
      <c r="B21" s="282"/>
    </row>
    <row r="22" spans="1:4" x14ac:dyDescent="0.2">
      <c r="B22" s="282"/>
    </row>
    <row r="23" spans="1:4" x14ac:dyDescent="0.2">
      <c r="D23" s="282"/>
    </row>
  </sheetData>
  <mergeCells count="2">
    <mergeCell ref="D11:E12"/>
    <mergeCell ref="A1:F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122"/>
  <sheetViews>
    <sheetView workbookViewId="0">
      <selection activeCell="O29" sqref="O29"/>
    </sheetView>
  </sheetViews>
  <sheetFormatPr baseColWidth="10" defaultRowHeight="15" x14ac:dyDescent="0.2"/>
  <cols>
    <col min="1" max="1" width="15.33203125" customWidth="1"/>
    <col min="3" max="3" width="16.5" customWidth="1"/>
    <col min="6" max="6" width="19.6640625" customWidth="1"/>
    <col min="11" max="11" width="28.5" customWidth="1"/>
  </cols>
  <sheetData>
    <row r="1" spans="1:12" x14ac:dyDescent="0.2">
      <c r="A1" s="337" t="s">
        <v>592</v>
      </c>
      <c r="B1" s="337"/>
      <c r="C1" s="337"/>
    </row>
    <row r="2" spans="1:12" x14ac:dyDescent="0.2">
      <c r="A2" t="s">
        <v>305</v>
      </c>
      <c r="B2" t="s">
        <v>306</v>
      </c>
      <c r="C2" t="s">
        <v>307</v>
      </c>
      <c r="D2" t="s">
        <v>308</v>
      </c>
      <c r="E2" t="s">
        <v>309</v>
      </c>
      <c r="F2" t="s">
        <v>310</v>
      </c>
      <c r="G2" t="s">
        <v>311</v>
      </c>
      <c r="H2" t="s">
        <v>312</v>
      </c>
      <c r="I2" t="s">
        <v>62</v>
      </c>
      <c r="J2" t="s">
        <v>313</v>
      </c>
      <c r="K2" t="s">
        <v>314</v>
      </c>
      <c r="L2" t="s">
        <v>315</v>
      </c>
    </row>
    <row r="3" spans="1:12" x14ac:dyDescent="0.2">
      <c r="A3" t="s">
        <v>438</v>
      </c>
      <c r="B3">
        <v>1</v>
      </c>
      <c r="C3" t="s">
        <v>439</v>
      </c>
      <c r="D3" t="s">
        <v>440</v>
      </c>
      <c r="E3" t="s">
        <v>441</v>
      </c>
      <c r="F3" t="s">
        <v>362</v>
      </c>
      <c r="G3" t="s">
        <v>363</v>
      </c>
      <c r="H3" t="s">
        <v>320</v>
      </c>
      <c r="I3">
        <v>0</v>
      </c>
      <c r="J3" t="s">
        <v>321</v>
      </c>
      <c r="K3" t="s">
        <v>442</v>
      </c>
      <c r="L3" t="s">
        <v>364</v>
      </c>
    </row>
    <row r="4" spans="1:12" x14ac:dyDescent="0.2">
      <c r="A4" t="s">
        <v>438</v>
      </c>
      <c r="B4">
        <v>1</v>
      </c>
      <c r="C4" t="s">
        <v>443</v>
      </c>
      <c r="D4" t="s">
        <v>440</v>
      </c>
      <c r="E4" t="s">
        <v>441</v>
      </c>
      <c r="F4" t="s">
        <v>362</v>
      </c>
      <c r="G4" t="s">
        <v>363</v>
      </c>
      <c r="H4" t="s">
        <v>320</v>
      </c>
      <c r="I4">
        <v>0</v>
      </c>
      <c r="J4" t="s">
        <v>321</v>
      </c>
      <c r="K4" t="s">
        <v>442</v>
      </c>
      <c r="L4" t="s">
        <v>364</v>
      </c>
    </row>
    <row r="5" spans="1:12" x14ac:dyDescent="0.2">
      <c r="A5" t="s">
        <v>438</v>
      </c>
      <c r="B5">
        <v>1</v>
      </c>
      <c r="C5" t="s">
        <v>444</v>
      </c>
      <c r="D5" t="s">
        <v>440</v>
      </c>
      <c r="E5" t="s">
        <v>441</v>
      </c>
      <c r="F5" t="s">
        <v>362</v>
      </c>
      <c r="G5" t="s">
        <v>363</v>
      </c>
      <c r="H5" t="s">
        <v>320</v>
      </c>
      <c r="I5">
        <v>0</v>
      </c>
      <c r="J5" t="s">
        <v>321</v>
      </c>
      <c r="K5" t="s">
        <v>442</v>
      </c>
      <c r="L5" t="s">
        <v>364</v>
      </c>
    </row>
    <row r="6" spans="1:12" x14ac:dyDescent="0.2">
      <c r="A6" t="s">
        <v>438</v>
      </c>
      <c r="B6">
        <v>1</v>
      </c>
      <c r="C6" t="s">
        <v>445</v>
      </c>
      <c r="D6" t="s">
        <v>440</v>
      </c>
      <c r="E6" t="s">
        <v>441</v>
      </c>
      <c r="F6" t="s">
        <v>362</v>
      </c>
      <c r="G6" t="s">
        <v>363</v>
      </c>
      <c r="H6" t="s">
        <v>320</v>
      </c>
      <c r="I6">
        <v>0</v>
      </c>
      <c r="J6" t="s">
        <v>321</v>
      </c>
      <c r="K6" t="s">
        <v>442</v>
      </c>
      <c r="L6" t="s">
        <v>364</v>
      </c>
    </row>
    <row r="7" spans="1:12" x14ac:dyDescent="0.2">
      <c r="A7" t="s">
        <v>438</v>
      </c>
      <c r="B7">
        <v>2</v>
      </c>
      <c r="C7" t="s">
        <v>446</v>
      </c>
      <c r="D7" t="s">
        <v>440</v>
      </c>
      <c r="E7" t="s">
        <v>441</v>
      </c>
      <c r="F7" t="s">
        <v>362</v>
      </c>
      <c r="G7" t="s">
        <v>363</v>
      </c>
      <c r="H7" t="s">
        <v>320</v>
      </c>
      <c r="I7">
        <v>0</v>
      </c>
      <c r="J7" t="s">
        <v>321</v>
      </c>
      <c r="K7" t="s">
        <v>442</v>
      </c>
      <c r="L7" t="s">
        <v>366</v>
      </c>
    </row>
    <row r="8" spans="1:12" x14ac:dyDescent="0.2">
      <c r="A8" t="s">
        <v>438</v>
      </c>
      <c r="B8">
        <v>2</v>
      </c>
      <c r="C8" t="s">
        <v>447</v>
      </c>
      <c r="D8" t="s">
        <v>440</v>
      </c>
      <c r="E8" t="s">
        <v>441</v>
      </c>
      <c r="F8" t="s">
        <v>362</v>
      </c>
      <c r="G8" t="s">
        <v>363</v>
      </c>
      <c r="H8" t="s">
        <v>320</v>
      </c>
      <c r="I8">
        <v>0</v>
      </c>
      <c r="J8" t="s">
        <v>321</v>
      </c>
      <c r="K8" t="s">
        <v>442</v>
      </c>
      <c r="L8" t="s">
        <v>366</v>
      </c>
    </row>
    <row r="9" spans="1:12" x14ac:dyDescent="0.2">
      <c r="A9" t="s">
        <v>438</v>
      </c>
      <c r="B9">
        <v>2</v>
      </c>
      <c r="C9" t="s">
        <v>448</v>
      </c>
      <c r="D9" t="s">
        <v>440</v>
      </c>
      <c r="E9" t="s">
        <v>441</v>
      </c>
      <c r="F9" t="s">
        <v>362</v>
      </c>
      <c r="G9" t="s">
        <v>363</v>
      </c>
      <c r="H9" t="s">
        <v>320</v>
      </c>
      <c r="I9">
        <v>0</v>
      </c>
      <c r="J9" t="s">
        <v>321</v>
      </c>
      <c r="K9" t="s">
        <v>442</v>
      </c>
      <c r="L9" t="s">
        <v>366</v>
      </c>
    </row>
    <row r="10" spans="1:12" x14ac:dyDescent="0.2">
      <c r="A10" t="s">
        <v>438</v>
      </c>
      <c r="B10">
        <v>2</v>
      </c>
      <c r="C10" t="s">
        <v>449</v>
      </c>
      <c r="D10" t="s">
        <v>440</v>
      </c>
      <c r="E10" t="s">
        <v>441</v>
      </c>
      <c r="F10" t="s">
        <v>362</v>
      </c>
      <c r="G10" t="s">
        <v>363</v>
      </c>
      <c r="H10" t="s">
        <v>320</v>
      </c>
      <c r="I10">
        <v>0</v>
      </c>
      <c r="J10" t="s">
        <v>321</v>
      </c>
      <c r="K10" t="s">
        <v>442</v>
      </c>
      <c r="L10" t="s">
        <v>366</v>
      </c>
    </row>
    <row r="11" spans="1:12" x14ac:dyDescent="0.2">
      <c r="A11" t="s">
        <v>450</v>
      </c>
      <c r="B11">
        <v>1</v>
      </c>
      <c r="C11" t="s">
        <v>451</v>
      </c>
      <c r="D11" t="s">
        <v>440</v>
      </c>
      <c r="E11" t="s">
        <v>441</v>
      </c>
      <c r="F11" t="s">
        <v>376</v>
      </c>
      <c r="G11" t="s">
        <v>377</v>
      </c>
      <c r="H11" t="s">
        <v>320</v>
      </c>
      <c r="I11">
        <v>0</v>
      </c>
      <c r="J11" t="s">
        <v>321</v>
      </c>
      <c r="K11" t="s">
        <v>442</v>
      </c>
      <c r="L11" t="s">
        <v>378</v>
      </c>
    </row>
    <row r="12" spans="1:12" x14ac:dyDescent="0.2">
      <c r="A12" t="s">
        <v>450</v>
      </c>
      <c r="B12">
        <v>1</v>
      </c>
      <c r="C12" t="s">
        <v>452</v>
      </c>
      <c r="D12" t="s">
        <v>440</v>
      </c>
      <c r="E12" t="s">
        <v>441</v>
      </c>
      <c r="F12" t="s">
        <v>376</v>
      </c>
      <c r="G12" t="s">
        <v>377</v>
      </c>
      <c r="H12" t="s">
        <v>320</v>
      </c>
      <c r="I12">
        <v>0</v>
      </c>
      <c r="J12" t="s">
        <v>321</v>
      </c>
      <c r="K12" t="s">
        <v>442</v>
      </c>
      <c r="L12" t="s">
        <v>378</v>
      </c>
    </row>
    <row r="13" spans="1:12" x14ac:dyDescent="0.2">
      <c r="A13" t="s">
        <v>450</v>
      </c>
      <c r="B13">
        <v>1</v>
      </c>
      <c r="C13" t="s">
        <v>453</v>
      </c>
      <c r="D13" t="s">
        <v>440</v>
      </c>
      <c r="E13" t="s">
        <v>441</v>
      </c>
      <c r="F13" t="s">
        <v>376</v>
      </c>
      <c r="G13" t="s">
        <v>377</v>
      </c>
      <c r="H13" t="s">
        <v>320</v>
      </c>
      <c r="I13">
        <v>0</v>
      </c>
      <c r="J13" t="s">
        <v>321</v>
      </c>
      <c r="K13" t="s">
        <v>442</v>
      </c>
      <c r="L13" t="s">
        <v>378</v>
      </c>
    </row>
    <row r="14" spans="1:12" x14ac:dyDescent="0.2">
      <c r="A14" t="s">
        <v>450</v>
      </c>
      <c r="B14">
        <v>1</v>
      </c>
      <c r="C14" t="s">
        <v>454</v>
      </c>
      <c r="D14" t="s">
        <v>440</v>
      </c>
      <c r="E14" t="s">
        <v>441</v>
      </c>
      <c r="F14" t="s">
        <v>376</v>
      </c>
      <c r="G14" t="s">
        <v>377</v>
      </c>
      <c r="H14" t="s">
        <v>320</v>
      </c>
      <c r="I14">
        <v>0</v>
      </c>
      <c r="J14" t="s">
        <v>321</v>
      </c>
      <c r="K14" t="s">
        <v>442</v>
      </c>
      <c r="L14" t="s">
        <v>378</v>
      </c>
    </row>
    <row r="15" spans="1:12" x14ac:dyDescent="0.2">
      <c r="A15" t="s">
        <v>450</v>
      </c>
      <c r="B15">
        <v>2</v>
      </c>
      <c r="C15" t="s">
        <v>455</v>
      </c>
      <c r="D15" t="s">
        <v>440</v>
      </c>
      <c r="E15" t="s">
        <v>441</v>
      </c>
      <c r="F15" t="s">
        <v>376</v>
      </c>
      <c r="G15" t="s">
        <v>377</v>
      </c>
      <c r="H15" t="s">
        <v>320</v>
      </c>
      <c r="I15">
        <v>0</v>
      </c>
      <c r="J15" t="s">
        <v>321</v>
      </c>
      <c r="K15" t="s">
        <v>442</v>
      </c>
      <c r="L15" t="s">
        <v>380</v>
      </c>
    </row>
    <row r="16" spans="1:12" x14ac:dyDescent="0.2">
      <c r="A16" t="s">
        <v>450</v>
      </c>
      <c r="B16">
        <v>2</v>
      </c>
      <c r="C16" t="s">
        <v>456</v>
      </c>
      <c r="D16" t="s">
        <v>440</v>
      </c>
      <c r="E16" t="s">
        <v>441</v>
      </c>
      <c r="F16" t="s">
        <v>376</v>
      </c>
      <c r="G16" t="s">
        <v>377</v>
      </c>
      <c r="H16" t="s">
        <v>320</v>
      </c>
      <c r="I16">
        <v>0</v>
      </c>
      <c r="J16" t="s">
        <v>321</v>
      </c>
      <c r="K16" t="s">
        <v>442</v>
      </c>
      <c r="L16" t="s">
        <v>380</v>
      </c>
    </row>
    <row r="17" spans="1:12" x14ac:dyDescent="0.2">
      <c r="A17" t="s">
        <v>450</v>
      </c>
      <c r="B17">
        <v>2</v>
      </c>
      <c r="C17" t="s">
        <v>457</v>
      </c>
      <c r="D17" t="s">
        <v>440</v>
      </c>
      <c r="E17" t="s">
        <v>441</v>
      </c>
      <c r="F17" t="s">
        <v>376</v>
      </c>
      <c r="G17" t="s">
        <v>377</v>
      </c>
      <c r="H17" t="s">
        <v>320</v>
      </c>
      <c r="I17">
        <v>0</v>
      </c>
      <c r="J17" t="s">
        <v>321</v>
      </c>
      <c r="K17" t="s">
        <v>442</v>
      </c>
      <c r="L17" t="s">
        <v>380</v>
      </c>
    </row>
    <row r="18" spans="1:12" x14ac:dyDescent="0.2">
      <c r="A18" t="s">
        <v>450</v>
      </c>
      <c r="B18">
        <v>2</v>
      </c>
      <c r="C18" t="s">
        <v>458</v>
      </c>
      <c r="D18" t="s">
        <v>440</v>
      </c>
      <c r="E18" t="s">
        <v>441</v>
      </c>
      <c r="F18" t="s">
        <v>376</v>
      </c>
      <c r="G18" t="s">
        <v>377</v>
      </c>
      <c r="H18" t="s">
        <v>320</v>
      </c>
      <c r="I18">
        <v>0</v>
      </c>
      <c r="J18" t="s">
        <v>321</v>
      </c>
      <c r="K18" t="s">
        <v>442</v>
      </c>
      <c r="L18" t="s">
        <v>380</v>
      </c>
    </row>
    <row r="19" spans="1:12" x14ac:dyDescent="0.2">
      <c r="A19" t="s">
        <v>459</v>
      </c>
      <c r="B19">
        <v>1</v>
      </c>
      <c r="C19" t="s">
        <v>460</v>
      </c>
      <c r="D19" t="s">
        <v>440</v>
      </c>
      <c r="E19" t="s">
        <v>441</v>
      </c>
      <c r="F19" t="s">
        <v>383</v>
      </c>
      <c r="G19" t="s">
        <v>384</v>
      </c>
      <c r="H19" t="s">
        <v>320</v>
      </c>
      <c r="I19">
        <v>0</v>
      </c>
      <c r="J19" t="s">
        <v>321</v>
      </c>
      <c r="K19" t="s">
        <v>442</v>
      </c>
      <c r="L19" t="s">
        <v>385</v>
      </c>
    </row>
    <row r="20" spans="1:12" x14ac:dyDescent="0.2">
      <c r="A20" t="s">
        <v>459</v>
      </c>
      <c r="B20">
        <v>1</v>
      </c>
      <c r="C20" t="s">
        <v>461</v>
      </c>
      <c r="D20" t="s">
        <v>440</v>
      </c>
      <c r="E20" t="s">
        <v>441</v>
      </c>
      <c r="F20" t="s">
        <v>383</v>
      </c>
      <c r="G20" t="s">
        <v>384</v>
      </c>
      <c r="H20" t="s">
        <v>320</v>
      </c>
      <c r="I20">
        <v>0</v>
      </c>
      <c r="J20" t="s">
        <v>321</v>
      </c>
      <c r="K20" t="s">
        <v>442</v>
      </c>
      <c r="L20" t="s">
        <v>385</v>
      </c>
    </row>
    <row r="21" spans="1:12" x14ac:dyDescent="0.2">
      <c r="A21" t="s">
        <v>459</v>
      </c>
      <c r="B21">
        <v>1</v>
      </c>
      <c r="C21" t="s">
        <v>462</v>
      </c>
      <c r="D21" t="s">
        <v>440</v>
      </c>
      <c r="E21" t="s">
        <v>441</v>
      </c>
      <c r="F21" t="s">
        <v>383</v>
      </c>
      <c r="G21" t="s">
        <v>384</v>
      </c>
      <c r="H21" t="s">
        <v>320</v>
      </c>
      <c r="I21">
        <v>0</v>
      </c>
      <c r="J21" t="s">
        <v>321</v>
      </c>
      <c r="K21" t="s">
        <v>442</v>
      </c>
      <c r="L21" t="s">
        <v>385</v>
      </c>
    </row>
    <row r="22" spans="1:12" x14ac:dyDescent="0.2">
      <c r="A22" t="s">
        <v>459</v>
      </c>
      <c r="B22">
        <v>1</v>
      </c>
      <c r="C22" t="s">
        <v>463</v>
      </c>
      <c r="D22" t="s">
        <v>440</v>
      </c>
      <c r="E22" t="s">
        <v>441</v>
      </c>
      <c r="F22" t="s">
        <v>383</v>
      </c>
      <c r="G22" t="s">
        <v>384</v>
      </c>
      <c r="H22" t="s">
        <v>320</v>
      </c>
      <c r="I22">
        <v>0</v>
      </c>
      <c r="J22" t="s">
        <v>321</v>
      </c>
      <c r="K22" t="s">
        <v>442</v>
      </c>
      <c r="L22" t="s">
        <v>385</v>
      </c>
    </row>
    <row r="23" spans="1:12" x14ac:dyDescent="0.2">
      <c r="A23" t="s">
        <v>459</v>
      </c>
      <c r="B23">
        <v>2</v>
      </c>
      <c r="C23" t="s">
        <v>464</v>
      </c>
      <c r="D23" t="s">
        <v>440</v>
      </c>
      <c r="E23" t="s">
        <v>441</v>
      </c>
      <c r="F23" t="s">
        <v>383</v>
      </c>
      <c r="G23" t="s">
        <v>384</v>
      </c>
      <c r="H23" t="s">
        <v>320</v>
      </c>
      <c r="I23">
        <v>0</v>
      </c>
      <c r="J23" t="s">
        <v>321</v>
      </c>
      <c r="K23" t="s">
        <v>442</v>
      </c>
      <c r="L23" t="s">
        <v>387</v>
      </c>
    </row>
    <row r="24" spans="1:12" x14ac:dyDescent="0.2">
      <c r="A24" t="s">
        <v>459</v>
      </c>
      <c r="B24">
        <v>2</v>
      </c>
      <c r="C24" t="s">
        <v>465</v>
      </c>
      <c r="D24" t="s">
        <v>440</v>
      </c>
      <c r="E24" t="s">
        <v>441</v>
      </c>
      <c r="F24" t="s">
        <v>383</v>
      </c>
      <c r="G24" t="s">
        <v>384</v>
      </c>
      <c r="H24" t="s">
        <v>320</v>
      </c>
      <c r="I24">
        <v>0</v>
      </c>
      <c r="J24" t="s">
        <v>321</v>
      </c>
      <c r="K24" t="s">
        <v>442</v>
      </c>
      <c r="L24" t="s">
        <v>387</v>
      </c>
    </row>
    <row r="25" spans="1:12" x14ac:dyDescent="0.2">
      <c r="A25" t="s">
        <v>459</v>
      </c>
      <c r="B25">
        <v>2</v>
      </c>
      <c r="C25" t="s">
        <v>466</v>
      </c>
      <c r="D25" t="s">
        <v>440</v>
      </c>
      <c r="E25" t="s">
        <v>441</v>
      </c>
      <c r="F25" t="s">
        <v>383</v>
      </c>
      <c r="G25" t="s">
        <v>384</v>
      </c>
      <c r="H25" t="s">
        <v>320</v>
      </c>
      <c r="I25">
        <v>0</v>
      </c>
      <c r="J25" t="s">
        <v>321</v>
      </c>
      <c r="K25" t="s">
        <v>442</v>
      </c>
      <c r="L25" t="s">
        <v>387</v>
      </c>
    </row>
    <row r="26" spans="1:12" x14ac:dyDescent="0.2">
      <c r="A26" t="s">
        <v>459</v>
      </c>
      <c r="B26">
        <v>2</v>
      </c>
      <c r="C26" t="s">
        <v>467</v>
      </c>
      <c r="D26" t="s">
        <v>440</v>
      </c>
      <c r="E26" t="s">
        <v>441</v>
      </c>
      <c r="F26" t="s">
        <v>383</v>
      </c>
      <c r="G26" t="s">
        <v>384</v>
      </c>
      <c r="H26" t="s">
        <v>320</v>
      </c>
      <c r="I26">
        <v>0</v>
      </c>
      <c r="J26" t="s">
        <v>321</v>
      </c>
      <c r="K26" t="s">
        <v>442</v>
      </c>
      <c r="L26" t="s">
        <v>387</v>
      </c>
    </row>
    <row r="27" spans="1:12" x14ac:dyDescent="0.2">
      <c r="A27" t="s">
        <v>468</v>
      </c>
      <c r="B27">
        <v>1</v>
      </c>
      <c r="C27" t="s">
        <v>469</v>
      </c>
      <c r="D27" t="s">
        <v>440</v>
      </c>
      <c r="E27" t="s">
        <v>441</v>
      </c>
      <c r="F27" t="s">
        <v>390</v>
      </c>
      <c r="G27" t="s">
        <v>391</v>
      </c>
      <c r="H27" t="s">
        <v>320</v>
      </c>
      <c r="I27">
        <v>0</v>
      </c>
      <c r="J27" t="s">
        <v>321</v>
      </c>
      <c r="K27" t="s">
        <v>442</v>
      </c>
      <c r="L27" t="s">
        <v>392</v>
      </c>
    </row>
    <row r="28" spans="1:12" x14ac:dyDescent="0.2">
      <c r="A28" t="s">
        <v>468</v>
      </c>
      <c r="B28">
        <v>1</v>
      </c>
      <c r="C28" t="s">
        <v>470</v>
      </c>
      <c r="D28" t="s">
        <v>440</v>
      </c>
      <c r="E28" t="s">
        <v>441</v>
      </c>
      <c r="F28" t="s">
        <v>390</v>
      </c>
      <c r="G28" t="s">
        <v>391</v>
      </c>
      <c r="H28" t="s">
        <v>320</v>
      </c>
      <c r="I28">
        <v>0</v>
      </c>
      <c r="J28" t="s">
        <v>321</v>
      </c>
      <c r="K28" t="s">
        <v>442</v>
      </c>
      <c r="L28" t="s">
        <v>392</v>
      </c>
    </row>
    <row r="29" spans="1:12" x14ac:dyDescent="0.2">
      <c r="A29" t="s">
        <v>468</v>
      </c>
      <c r="B29">
        <v>1</v>
      </c>
      <c r="C29" t="s">
        <v>471</v>
      </c>
      <c r="D29" t="s">
        <v>440</v>
      </c>
      <c r="E29" t="s">
        <v>441</v>
      </c>
      <c r="F29" t="s">
        <v>390</v>
      </c>
      <c r="G29" t="s">
        <v>391</v>
      </c>
      <c r="H29" t="s">
        <v>320</v>
      </c>
      <c r="I29">
        <v>0</v>
      </c>
      <c r="J29" t="s">
        <v>321</v>
      </c>
      <c r="K29" t="s">
        <v>442</v>
      </c>
      <c r="L29" t="s">
        <v>392</v>
      </c>
    </row>
    <row r="30" spans="1:12" x14ac:dyDescent="0.2">
      <c r="A30" t="s">
        <v>468</v>
      </c>
      <c r="B30">
        <v>1</v>
      </c>
      <c r="C30" t="s">
        <v>472</v>
      </c>
      <c r="D30" t="s">
        <v>440</v>
      </c>
      <c r="E30" t="s">
        <v>441</v>
      </c>
      <c r="F30" t="s">
        <v>390</v>
      </c>
      <c r="G30" t="s">
        <v>391</v>
      </c>
      <c r="H30" t="s">
        <v>320</v>
      </c>
      <c r="I30">
        <v>0</v>
      </c>
      <c r="J30" t="s">
        <v>321</v>
      </c>
      <c r="K30" t="s">
        <v>442</v>
      </c>
      <c r="L30" t="s">
        <v>392</v>
      </c>
    </row>
    <row r="31" spans="1:12" x14ac:dyDescent="0.2">
      <c r="A31" t="s">
        <v>468</v>
      </c>
      <c r="B31">
        <v>2</v>
      </c>
      <c r="C31" t="s">
        <v>473</v>
      </c>
      <c r="D31" t="s">
        <v>440</v>
      </c>
      <c r="E31" t="s">
        <v>441</v>
      </c>
      <c r="F31" t="s">
        <v>390</v>
      </c>
      <c r="G31" t="s">
        <v>391</v>
      </c>
      <c r="H31" t="s">
        <v>320</v>
      </c>
      <c r="I31">
        <v>0</v>
      </c>
      <c r="J31" t="s">
        <v>321</v>
      </c>
      <c r="K31" t="s">
        <v>442</v>
      </c>
      <c r="L31" t="s">
        <v>394</v>
      </c>
    </row>
    <row r="32" spans="1:12" x14ac:dyDescent="0.2">
      <c r="A32" t="s">
        <v>468</v>
      </c>
      <c r="B32">
        <v>2</v>
      </c>
      <c r="C32" t="s">
        <v>474</v>
      </c>
      <c r="D32" t="s">
        <v>440</v>
      </c>
      <c r="E32" t="s">
        <v>441</v>
      </c>
      <c r="F32" t="s">
        <v>390</v>
      </c>
      <c r="G32" t="s">
        <v>391</v>
      </c>
      <c r="H32" t="s">
        <v>320</v>
      </c>
      <c r="I32">
        <v>0</v>
      </c>
      <c r="J32" t="s">
        <v>321</v>
      </c>
      <c r="K32" t="s">
        <v>442</v>
      </c>
      <c r="L32" t="s">
        <v>394</v>
      </c>
    </row>
    <row r="33" spans="1:12" x14ac:dyDescent="0.2">
      <c r="A33" t="s">
        <v>468</v>
      </c>
      <c r="B33">
        <v>2</v>
      </c>
      <c r="C33" t="s">
        <v>475</v>
      </c>
      <c r="D33" t="s">
        <v>440</v>
      </c>
      <c r="E33" t="s">
        <v>441</v>
      </c>
      <c r="F33" t="s">
        <v>390</v>
      </c>
      <c r="G33" t="s">
        <v>391</v>
      </c>
      <c r="H33" t="s">
        <v>320</v>
      </c>
      <c r="I33">
        <v>0</v>
      </c>
      <c r="J33" t="s">
        <v>321</v>
      </c>
      <c r="K33" t="s">
        <v>442</v>
      </c>
      <c r="L33" t="s">
        <v>394</v>
      </c>
    </row>
    <row r="34" spans="1:12" x14ac:dyDescent="0.2">
      <c r="A34" t="s">
        <v>468</v>
      </c>
      <c r="B34">
        <v>2</v>
      </c>
      <c r="C34" t="s">
        <v>476</v>
      </c>
      <c r="D34" t="s">
        <v>440</v>
      </c>
      <c r="E34" t="s">
        <v>441</v>
      </c>
      <c r="F34" t="s">
        <v>390</v>
      </c>
      <c r="G34" t="s">
        <v>391</v>
      </c>
      <c r="H34" t="s">
        <v>320</v>
      </c>
      <c r="I34">
        <v>0</v>
      </c>
      <c r="J34" t="s">
        <v>321</v>
      </c>
      <c r="K34" t="s">
        <v>442</v>
      </c>
      <c r="L34" t="s">
        <v>394</v>
      </c>
    </row>
    <row r="35" spans="1:12" x14ac:dyDescent="0.2">
      <c r="A35" t="s">
        <v>477</v>
      </c>
      <c r="B35">
        <v>1</v>
      </c>
      <c r="C35" t="s">
        <v>478</v>
      </c>
      <c r="D35" t="s">
        <v>440</v>
      </c>
      <c r="E35" t="s">
        <v>441</v>
      </c>
      <c r="F35" t="s">
        <v>407</v>
      </c>
      <c r="G35" t="s">
        <v>408</v>
      </c>
      <c r="H35" t="s">
        <v>320</v>
      </c>
      <c r="I35">
        <v>0</v>
      </c>
      <c r="J35" t="s">
        <v>321</v>
      </c>
      <c r="K35" t="s">
        <v>442</v>
      </c>
      <c r="L35" t="s">
        <v>409</v>
      </c>
    </row>
    <row r="36" spans="1:12" x14ac:dyDescent="0.2">
      <c r="A36" t="s">
        <v>477</v>
      </c>
      <c r="B36">
        <v>1</v>
      </c>
      <c r="C36" t="s">
        <v>479</v>
      </c>
      <c r="D36" t="s">
        <v>440</v>
      </c>
      <c r="E36" t="s">
        <v>441</v>
      </c>
      <c r="F36" t="s">
        <v>407</v>
      </c>
      <c r="G36" t="s">
        <v>408</v>
      </c>
      <c r="H36" t="s">
        <v>320</v>
      </c>
      <c r="I36">
        <v>0</v>
      </c>
      <c r="J36" t="s">
        <v>321</v>
      </c>
      <c r="K36" t="s">
        <v>442</v>
      </c>
      <c r="L36" t="s">
        <v>409</v>
      </c>
    </row>
    <row r="37" spans="1:12" x14ac:dyDescent="0.2">
      <c r="A37" t="s">
        <v>477</v>
      </c>
      <c r="B37">
        <v>1</v>
      </c>
      <c r="C37" t="s">
        <v>480</v>
      </c>
      <c r="D37" t="s">
        <v>440</v>
      </c>
      <c r="E37" t="s">
        <v>441</v>
      </c>
      <c r="F37" t="s">
        <v>407</v>
      </c>
      <c r="G37" t="s">
        <v>408</v>
      </c>
      <c r="H37" t="s">
        <v>320</v>
      </c>
      <c r="I37">
        <v>0</v>
      </c>
      <c r="J37" t="s">
        <v>321</v>
      </c>
      <c r="K37" t="s">
        <v>442</v>
      </c>
      <c r="L37" t="s">
        <v>409</v>
      </c>
    </row>
    <row r="38" spans="1:12" x14ac:dyDescent="0.2">
      <c r="A38" t="s">
        <v>477</v>
      </c>
      <c r="B38">
        <v>1</v>
      </c>
      <c r="C38" t="s">
        <v>481</v>
      </c>
      <c r="D38" t="s">
        <v>440</v>
      </c>
      <c r="E38" t="s">
        <v>441</v>
      </c>
      <c r="F38" t="s">
        <v>407</v>
      </c>
      <c r="G38" t="s">
        <v>408</v>
      </c>
      <c r="H38" t="s">
        <v>320</v>
      </c>
      <c r="I38">
        <v>0</v>
      </c>
      <c r="J38" t="s">
        <v>321</v>
      </c>
      <c r="K38" t="s">
        <v>442</v>
      </c>
      <c r="L38" t="s">
        <v>409</v>
      </c>
    </row>
    <row r="39" spans="1:12" x14ac:dyDescent="0.2">
      <c r="A39" t="s">
        <v>477</v>
      </c>
      <c r="B39">
        <v>2</v>
      </c>
      <c r="C39" t="s">
        <v>482</v>
      </c>
      <c r="D39" t="s">
        <v>440</v>
      </c>
      <c r="E39" t="s">
        <v>441</v>
      </c>
      <c r="F39" t="s">
        <v>407</v>
      </c>
      <c r="G39" t="s">
        <v>408</v>
      </c>
      <c r="H39" t="s">
        <v>320</v>
      </c>
      <c r="I39">
        <v>0</v>
      </c>
      <c r="J39" t="s">
        <v>321</v>
      </c>
      <c r="K39" t="s">
        <v>442</v>
      </c>
      <c r="L39" t="s">
        <v>411</v>
      </c>
    </row>
    <row r="40" spans="1:12" x14ac:dyDescent="0.2">
      <c r="A40" t="s">
        <v>477</v>
      </c>
      <c r="B40">
        <v>2</v>
      </c>
      <c r="C40" t="s">
        <v>483</v>
      </c>
      <c r="D40" t="s">
        <v>440</v>
      </c>
      <c r="E40" t="s">
        <v>441</v>
      </c>
      <c r="F40" t="s">
        <v>407</v>
      </c>
      <c r="G40" t="s">
        <v>408</v>
      </c>
      <c r="H40" t="s">
        <v>320</v>
      </c>
      <c r="I40">
        <v>0</v>
      </c>
      <c r="J40" t="s">
        <v>321</v>
      </c>
      <c r="K40" t="s">
        <v>442</v>
      </c>
      <c r="L40" t="s">
        <v>411</v>
      </c>
    </row>
    <row r="41" spans="1:12" x14ac:dyDescent="0.2">
      <c r="A41" t="s">
        <v>477</v>
      </c>
      <c r="B41">
        <v>2</v>
      </c>
      <c r="C41" t="s">
        <v>484</v>
      </c>
      <c r="D41" t="s">
        <v>440</v>
      </c>
      <c r="E41" t="s">
        <v>441</v>
      </c>
      <c r="F41" t="s">
        <v>407</v>
      </c>
      <c r="G41" t="s">
        <v>408</v>
      </c>
      <c r="H41" t="s">
        <v>320</v>
      </c>
      <c r="I41">
        <v>0</v>
      </c>
      <c r="J41" t="s">
        <v>321</v>
      </c>
      <c r="K41" t="s">
        <v>442</v>
      </c>
      <c r="L41" t="s">
        <v>411</v>
      </c>
    </row>
    <row r="42" spans="1:12" x14ac:dyDescent="0.2">
      <c r="A42" t="s">
        <v>477</v>
      </c>
      <c r="B42">
        <v>2</v>
      </c>
      <c r="C42" t="s">
        <v>485</v>
      </c>
      <c r="D42" t="s">
        <v>440</v>
      </c>
      <c r="E42" t="s">
        <v>441</v>
      </c>
      <c r="F42" t="s">
        <v>407</v>
      </c>
      <c r="G42" t="s">
        <v>408</v>
      </c>
      <c r="H42" t="s">
        <v>320</v>
      </c>
      <c r="I42">
        <v>0</v>
      </c>
      <c r="J42" t="s">
        <v>321</v>
      </c>
      <c r="K42" t="s">
        <v>442</v>
      </c>
      <c r="L42" t="s">
        <v>411</v>
      </c>
    </row>
    <row r="43" spans="1:12" x14ac:dyDescent="0.2">
      <c r="A43" t="s">
        <v>486</v>
      </c>
      <c r="B43">
        <v>1</v>
      </c>
      <c r="C43" t="s">
        <v>487</v>
      </c>
      <c r="D43" t="s">
        <v>440</v>
      </c>
      <c r="E43" t="s">
        <v>441</v>
      </c>
      <c r="F43" t="s">
        <v>355</v>
      </c>
      <c r="G43" t="s">
        <v>356</v>
      </c>
      <c r="H43" t="s">
        <v>320</v>
      </c>
      <c r="I43">
        <v>0</v>
      </c>
      <c r="J43" t="s">
        <v>321</v>
      </c>
      <c r="K43" t="s">
        <v>442</v>
      </c>
      <c r="L43" t="s">
        <v>357</v>
      </c>
    </row>
    <row r="44" spans="1:12" x14ac:dyDescent="0.2">
      <c r="A44" t="s">
        <v>486</v>
      </c>
      <c r="B44">
        <v>1</v>
      </c>
      <c r="C44" t="s">
        <v>488</v>
      </c>
      <c r="D44" t="s">
        <v>440</v>
      </c>
      <c r="E44" t="s">
        <v>441</v>
      </c>
      <c r="F44" t="s">
        <v>355</v>
      </c>
      <c r="G44" t="s">
        <v>356</v>
      </c>
      <c r="H44" t="s">
        <v>320</v>
      </c>
      <c r="I44">
        <v>0</v>
      </c>
      <c r="J44" t="s">
        <v>321</v>
      </c>
      <c r="K44" t="s">
        <v>442</v>
      </c>
      <c r="L44" t="s">
        <v>357</v>
      </c>
    </row>
    <row r="45" spans="1:12" x14ac:dyDescent="0.2">
      <c r="A45" t="s">
        <v>486</v>
      </c>
      <c r="B45">
        <v>1</v>
      </c>
      <c r="C45" t="s">
        <v>489</v>
      </c>
      <c r="D45" t="s">
        <v>440</v>
      </c>
      <c r="E45" t="s">
        <v>441</v>
      </c>
      <c r="F45" t="s">
        <v>355</v>
      </c>
      <c r="G45" t="s">
        <v>356</v>
      </c>
      <c r="H45" t="s">
        <v>320</v>
      </c>
      <c r="I45">
        <v>0</v>
      </c>
      <c r="J45" t="s">
        <v>321</v>
      </c>
      <c r="K45" t="s">
        <v>442</v>
      </c>
      <c r="L45" t="s">
        <v>357</v>
      </c>
    </row>
    <row r="46" spans="1:12" x14ac:dyDescent="0.2">
      <c r="A46" t="s">
        <v>486</v>
      </c>
      <c r="B46">
        <v>1</v>
      </c>
      <c r="C46" t="s">
        <v>490</v>
      </c>
      <c r="D46" t="s">
        <v>440</v>
      </c>
      <c r="E46" t="s">
        <v>441</v>
      </c>
      <c r="F46" t="s">
        <v>355</v>
      </c>
      <c r="G46" t="s">
        <v>356</v>
      </c>
      <c r="H46" t="s">
        <v>320</v>
      </c>
      <c r="I46">
        <v>0</v>
      </c>
      <c r="J46" t="s">
        <v>321</v>
      </c>
      <c r="K46" t="s">
        <v>442</v>
      </c>
      <c r="L46" t="s">
        <v>357</v>
      </c>
    </row>
    <row r="47" spans="1:12" x14ac:dyDescent="0.2">
      <c r="A47" t="s">
        <v>486</v>
      </c>
      <c r="B47">
        <v>2</v>
      </c>
      <c r="C47" t="s">
        <v>491</v>
      </c>
      <c r="D47" t="s">
        <v>440</v>
      </c>
      <c r="E47" t="s">
        <v>441</v>
      </c>
      <c r="F47" t="s">
        <v>355</v>
      </c>
      <c r="G47" t="s">
        <v>356</v>
      </c>
      <c r="H47" t="s">
        <v>320</v>
      </c>
      <c r="I47">
        <v>0</v>
      </c>
      <c r="J47" t="s">
        <v>321</v>
      </c>
      <c r="K47" t="s">
        <v>442</v>
      </c>
      <c r="L47" t="s">
        <v>359</v>
      </c>
    </row>
    <row r="48" spans="1:12" x14ac:dyDescent="0.2">
      <c r="A48" t="s">
        <v>486</v>
      </c>
      <c r="B48">
        <v>2</v>
      </c>
      <c r="C48" t="s">
        <v>492</v>
      </c>
      <c r="D48" t="s">
        <v>440</v>
      </c>
      <c r="E48" t="s">
        <v>441</v>
      </c>
      <c r="F48" t="s">
        <v>355</v>
      </c>
      <c r="G48" t="s">
        <v>356</v>
      </c>
      <c r="H48" t="s">
        <v>320</v>
      </c>
      <c r="I48">
        <v>0</v>
      </c>
      <c r="J48" t="s">
        <v>321</v>
      </c>
      <c r="K48" t="s">
        <v>442</v>
      </c>
      <c r="L48" t="s">
        <v>359</v>
      </c>
    </row>
    <row r="49" spans="1:12" x14ac:dyDescent="0.2">
      <c r="A49" t="s">
        <v>486</v>
      </c>
      <c r="B49">
        <v>2</v>
      </c>
      <c r="C49" t="s">
        <v>493</v>
      </c>
      <c r="D49" t="s">
        <v>440</v>
      </c>
      <c r="E49" t="s">
        <v>441</v>
      </c>
      <c r="F49" t="s">
        <v>355</v>
      </c>
      <c r="G49" t="s">
        <v>356</v>
      </c>
      <c r="H49" t="s">
        <v>320</v>
      </c>
      <c r="I49">
        <v>0</v>
      </c>
      <c r="J49" t="s">
        <v>321</v>
      </c>
      <c r="K49" t="s">
        <v>442</v>
      </c>
      <c r="L49" t="s">
        <v>359</v>
      </c>
    </row>
    <row r="50" spans="1:12" x14ac:dyDescent="0.2">
      <c r="A50" t="s">
        <v>486</v>
      </c>
      <c r="B50">
        <v>2</v>
      </c>
      <c r="C50" t="s">
        <v>494</v>
      </c>
      <c r="D50" t="s">
        <v>440</v>
      </c>
      <c r="E50" t="s">
        <v>441</v>
      </c>
      <c r="F50" t="s">
        <v>355</v>
      </c>
      <c r="G50" t="s">
        <v>356</v>
      </c>
      <c r="H50" t="s">
        <v>320</v>
      </c>
      <c r="I50">
        <v>0</v>
      </c>
      <c r="J50" t="s">
        <v>321</v>
      </c>
      <c r="K50" t="s">
        <v>442</v>
      </c>
      <c r="L50" t="s">
        <v>359</v>
      </c>
    </row>
    <row r="51" spans="1:12" x14ac:dyDescent="0.2">
      <c r="A51" t="s">
        <v>495</v>
      </c>
      <c r="B51">
        <v>1</v>
      </c>
      <c r="C51" t="s">
        <v>496</v>
      </c>
      <c r="D51" t="s">
        <v>440</v>
      </c>
      <c r="E51" t="s">
        <v>441</v>
      </c>
      <c r="F51" t="s">
        <v>318</v>
      </c>
      <c r="G51" t="s">
        <v>319</v>
      </c>
      <c r="H51" t="s">
        <v>320</v>
      </c>
      <c r="I51">
        <v>0</v>
      </c>
      <c r="J51" t="s">
        <v>321</v>
      </c>
      <c r="K51" t="s">
        <v>442</v>
      </c>
      <c r="L51" t="s">
        <v>322</v>
      </c>
    </row>
    <row r="52" spans="1:12" x14ac:dyDescent="0.2">
      <c r="A52" t="s">
        <v>495</v>
      </c>
      <c r="B52">
        <v>1</v>
      </c>
      <c r="C52" t="s">
        <v>497</v>
      </c>
      <c r="D52" t="s">
        <v>440</v>
      </c>
      <c r="E52" t="s">
        <v>441</v>
      </c>
      <c r="F52" t="s">
        <v>318</v>
      </c>
      <c r="G52" t="s">
        <v>319</v>
      </c>
      <c r="H52" t="s">
        <v>320</v>
      </c>
      <c r="I52">
        <v>0</v>
      </c>
      <c r="J52" t="s">
        <v>321</v>
      </c>
      <c r="K52" t="s">
        <v>442</v>
      </c>
      <c r="L52" t="s">
        <v>322</v>
      </c>
    </row>
    <row r="53" spans="1:12" x14ac:dyDescent="0.2">
      <c r="A53" t="s">
        <v>495</v>
      </c>
      <c r="B53">
        <v>1</v>
      </c>
      <c r="C53" t="s">
        <v>498</v>
      </c>
      <c r="D53" t="s">
        <v>440</v>
      </c>
      <c r="E53" t="s">
        <v>441</v>
      </c>
      <c r="F53" t="s">
        <v>318</v>
      </c>
      <c r="G53" t="s">
        <v>319</v>
      </c>
      <c r="H53" t="s">
        <v>320</v>
      </c>
      <c r="I53">
        <v>0</v>
      </c>
      <c r="J53" t="s">
        <v>321</v>
      </c>
      <c r="K53" t="s">
        <v>442</v>
      </c>
      <c r="L53" t="s">
        <v>322</v>
      </c>
    </row>
    <row r="54" spans="1:12" x14ac:dyDescent="0.2">
      <c r="A54" t="s">
        <v>495</v>
      </c>
      <c r="B54">
        <v>1</v>
      </c>
      <c r="C54" t="s">
        <v>499</v>
      </c>
      <c r="D54" t="s">
        <v>440</v>
      </c>
      <c r="E54" t="s">
        <v>441</v>
      </c>
      <c r="F54" t="s">
        <v>318</v>
      </c>
      <c r="G54" t="s">
        <v>319</v>
      </c>
      <c r="H54" t="s">
        <v>320</v>
      </c>
      <c r="I54">
        <v>0</v>
      </c>
      <c r="J54" t="s">
        <v>321</v>
      </c>
      <c r="K54" t="s">
        <v>442</v>
      </c>
      <c r="L54" t="s">
        <v>322</v>
      </c>
    </row>
    <row r="55" spans="1:12" x14ac:dyDescent="0.2">
      <c r="A55" t="s">
        <v>495</v>
      </c>
      <c r="B55">
        <v>2</v>
      </c>
      <c r="C55" t="s">
        <v>500</v>
      </c>
      <c r="D55" t="s">
        <v>440</v>
      </c>
      <c r="E55" t="s">
        <v>441</v>
      </c>
      <c r="F55" t="s">
        <v>318</v>
      </c>
      <c r="G55" t="s">
        <v>319</v>
      </c>
      <c r="H55" t="s">
        <v>320</v>
      </c>
      <c r="I55">
        <v>0</v>
      </c>
      <c r="J55" t="s">
        <v>321</v>
      </c>
      <c r="K55" t="s">
        <v>442</v>
      </c>
      <c r="L55" t="s">
        <v>324</v>
      </c>
    </row>
    <row r="56" spans="1:12" x14ac:dyDescent="0.2">
      <c r="A56" t="s">
        <v>495</v>
      </c>
      <c r="B56">
        <v>2</v>
      </c>
      <c r="C56" t="s">
        <v>501</v>
      </c>
      <c r="D56" t="s">
        <v>440</v>
      </c>
      <c r="E56" t="s">
        <v>441</v>
      </c>
      <c r="F56" t="s">
        <v>318</v>
      </c>
      <c r="G56" t="s">
        <v>319</v>
      </c>
      <c r="H56" t="s">
        <v>320</v>
      </c>
      <c r="I56">
        <v>0</v>
      </c>
      <c r="J56" t="s">
        <v>321</v>
      </c>
      <c r="K56" t="s">
        <v>442</v>
      </c>
      <c r="L56" t="s">
        <v>324</v>
      </c>
    </row>
    <row r="57" spans="1:12" x14ac:dyDescent="0.2">
      <c r="A57" t="s">
        <v>495</v>
      </c>
      <c r="B57">
        <v>2</v>
      </c>
      <c r="C57" t="s">
        <v>502</v>
      </c>
      <c r="D57" t="s">
        <v>440</v>
      </c>
      <c r="E57" t="s">
        <v>441</v>
      </c>
      <c r="F57" t="s">
        <v>318</v>
      </c>
      <c r="G57" t="s">
        <v>319</v>
      </c>
      <c r="H57" t="s">
        <v>320</v>
      </c>
      <c r="I57">
        <v>0</v>
      </c>
      <c r="J57" t="s">
        <v>321</v>
      </c>
      <c r="K57" t="s">
        <v>442</v>
      </c>
      <c r="L57" t="s">
        <v>324</v>
      </c>
    </row>
    <row r="58" spans="1:12" x14ac:dyDescent="0.2">
      <c r="A58" t="s">
        <v>495</v>
      </c>
      <c r="B58">
        <v>2</v>
      </c>
      <c r="C58" t="s">
        <v>503</v>
      </c>
      <c r="D58" t="s">
        <v>440</v>
      </c>
      <c r="E58" t="s">
        <v>441</v>
      </c>
      <c r="F58" t="s">
        <v>318</v>
      </c>
      <c r="G58" t="s">
        <v>319</v>
      </c>
      <c r="H58" t="s">
        <v>320</v>
      </c>
      <c r="I58">
        <v>0</v>
      </c>
      <c r="J58" t="s">
        <v>321</v>
      </c>
      <c r="K58" t="s">
        <v>442</v>
      </c>
      <c r="L58" t="s">
        <v>324</v>
      </c>
    </row>
    <row r="59" spans="1:12" x14ac:dyDescent="0.2">
      <c r="A59" t="s">
        <v>504</v>
      </c>
      <c r="B59">
        <v>1</v>
      </c>
      <c r="C59" t="s">
        <v>505</v>
      </c>
      <c r="D59" t="s">
        <v>440</v>
      </c>
      <c r="E59" t="s">
        <v>441</v>
      </c>
      <c r="F59" t="s">
        <v>348</v>
      </c>
      <c r="G59" t="s">
        <v>349</v>
      </c>
      <c r="H59" t="s">
        <v>320</v>
      </c>
      <c r="I59">
        <v>0</v>
      </c>
      <c r="J59" t="s">
        <v>321</v>
      </c>
      <c r="K59" t="s">
        <v>442</v>
      </c>
      <c r="L59" t="s">
        <v>350</v>
      </c>
    </row>
    <row r="60" spans="1:12" x14ac:dyDescent="0.2">
      <c r="A60" t="s">
        <v>504</v>
      </c>
      <c r="B60">
        <v>1</v>
      </c>
      <c r="C60" t="s">
        <v>506</v>
      </c>
      <c r="D60" t="s">
        <v>440</v>
      </c>
      <c r="E60" t="s">
        <v>441</v>
      </c>
      <c r="F60" t="s">
        <v>348</v>
      </c>
      <c r="G60" t="s">
        <v>349</v>
      </c>
      <c r="H60" t="s">
        <v>320</v>
      </c>
      <c r="I60">
        <v>0</v>
      </c>
      <c r="J60" t="s">
        <v>321</v>
      </c>
      <c r="K60" t="s">
        <v>442</v>
      </c>
      <c r="L60" t="s">
        <v>350</v>
      </c>
    </row>
    <row r="61" spans="1:12" x14ac:dyDescent="0.2">
      <c r="A61" t="s">
        <v>504</v>
      </c>
      <c r="B61">
        <v>1</v>
      </c>
      <c r="C61" t="s">
        <v>507</v>
      </c>
      <c r="D61" t="s">
        <v>440</v>
      </c>
      <c r="E61" t="s">
        <v>441</v>
      </c>
      <c r="F61" t="s">
        <v>348</v>
      </c>
      <c r="G61" t="s">
        <v>349</v>
      </c>
      <c r="H61" t="s">
        <v>320</v>
      </c>
      <c r="I61">
        <v>0</v>
      </c>
      <c r="J61" t="s">
        <v>321</v>
      </c>
      <c r="K61" t="s">
        <v>442</v>
      </c>
      <c r="L61" t="s">
        <v>350</v>
      </c>
    </row>
    <row r="62" spans="1:12" x14ac:dyDescent="0.2">
      <c r="A62" t="s">
        <v>504</v>
      </c>
      <c r="B62">
        <v>1</v>
      </c>
      <c r="C62" t="s">
        <v>508</v>
      </c>
      <c r="D62" t="s">
        <v>440</v>
      </c>
      <c r="E62" t="s">
        <v>441</v>
      </c>
      <c r="F62" t="s">
        <v>348</v>
      </c>
      <c r="G62" t="s">
        <v>349</v>
      </c>
      <c r="H62" t="s">
        <v>320</v>
      </c>
      <c r="I62">
        <v>0</v>
      </c>
      <c r="J62" t="s">
        <v>321</v>
      </c>
      <c r="K62" t="s">
        <v>442</v>
      </c>
      <c r="L62" t="s">
        <v>350</v>
      </c>
    </row>
    <row r="63" spans="1:12" x14ac:dyDescent="0.2">
      <c r="A63" t="s">
        <v>504</v>
      </c>
      <c r="B63">
        <v>2</v>
      </c>
      <c r="C63" t="s">
        <v>509</v>
      </c>
      <c r="D63" t="s">
        <v>440</v>
      </c>
      <c r="E63" t="s">
        <v>441</v>
      </c>
      <c r="F63" t="s">
        <v>348</v>
      </c>
      <c r="G63" t="s">
        <v>349</v>
      </c>
      <c r="H63" t="s">
        <v>320</v>
      </c>
      <c r="I63">
        <v>0</v>
      </c>
      <c r="J63" t="s">
        <v>321</v>
      </c>
      <c r="K63" t="s">
        <v>442</v>
      </c>
      <c r="L63" t="s">
        <v>352</v>
      </c>
    </row>
    <row r="64" spans="1:12" x14ac:dyDescent="0.2">
      <c r="A64" t="s">
        <v>504</v>
      </c>
      <c r="B64">
        <v>2</v>
      </c>
      <c r="C64" t="s">
        <v>510</v>
      </c>
      <c r="D64" t="s">
        <v>440</v>
      </c>
      <c r="E64" t="s">
        <v>441</v>
      </c>
      <c r="F64" t="s">
        <v>348</v>
      </c>
      <c r="G64" t="s">
        <v>349</v>
      </c>
      <c r="H64" t="s">
        <v>320</v>
      </c>
      <c r="I64">
        <v>0</v>
      </c>
      <c r="J64" t="s">
        <v>321</v>
      </c>
      <c r="K64" t="s">
        <v>442</v>
      </c>
      <c r="L64" t="s">
        <v>352</v>
      </c>
    </row>
    <row r="65" spans="1:12" x14ac:dyDescent="0.2">
      <c r="A65" t="s">
        <v>504</v>
      </c>
      <c r="B65">
        <v>2</v>
      </c>
      <c r="C65" t="s">
        <v>511</v>
      </c>
      <c r="D65" t="s">
        <v>440</v>
      </c>
      <c r="E65" t="s">
        <v>441</v>
      </c>
      <c r="F65" t="s">
        <v>348</v>
      </c>
      <c r="G65" t="s">
        <v>349</v>
      </c>
      <c r="H65" t="s">
        <v>320</v>
      </c>
      <c r="I65">
        <v>0</v>
      </c>
      <c r="J65" t="s">
        <v>321</v>
      </c>
      <c r="K65" t="s">
        <v>442</v>
      </c>
      <c r="L65" t="s">
        <v>352</v>
      </c>
    </row>
    <row r="66" spans="1:12" x14ac:dyDescent="0.2">
      <c r="A66" t="s">
        <v>504</v>
      </c>
      <c r="B66">
        <v>2</v>
      </c>
      <c r="C66" t="s">
        <v>512</v>
      </c>
      <c r="D66" t="s">
        <v>440</v>
      </c>
      <c r="E66" t="s">
        <v>441</v>
      </c>
      <c r="F66" t="s">
        <v>348</v>
      </c>
      <c r="G66" t="s">
        <v>349</v>
      </c>
      <c r="H66" t="s">
        <v>320</v>
      </c>
      <c r="I66">
        <v>0</v>
      </c>
      <c r="J66" t="s">
        <v>321</v>
      </c>
      <c r="K66" t="s">
        <v>442</v>
      </c>
      <c r="L66" t="s">
        <v>352</v>
      </c>
    </row>
    <row r="67" spans="1:12" x14ac:dyDescent="0.2">
      <c r="A67" t="s">
        <v>513</v>
      </c>
      <c r="B67">
        <v>1</v>
      </c>
      <c r="C67" t="s">
        <v>514</v>
      </c>
      <c r="D67" t="s">
        <v>440</v>
      </c>
      <c r="E67" t="s">
        <v>441</v>
      </c>
      <c r="F67" t="s">
        <v>515</v>
      </c>
      <c r="G67" t="s">
        <v>516</v>
      </c>
      <c r="H67" t="s">
        <v>320</v>
      </c>
      <c r="I67">
        <v>0</v>
      </c>
      <c r="J67" t="s">
        <v>321</v>
      </c>
      <c r="K67" t="s">
        <v>442</v>
      </c>
      <c r="L67" t="s">
        <v>517</v>
      </c>
    </row>
    <row r="68" spans="1:12" x14ac:dyDescent="0.2">
      <c r="A68" t="s">
        <v>513</v>
      </c>
      <c r="B68">
        <v>1</v>
      </c>
      <c r="C68" t="s">
        <v>518</v>
      </c>
      <c r="D68" t="s">
        <v>440</v>
      </c>
      <c r="E68" t="s">
        <v>441</v>
      </c>
      <c r="F68" t="s">
        <v>515</v>
      </c>
      <c r="G68" t="s">
        <v>516</v>
      </c>
      <c r="H68" t="s">
        <v>320</v>
      </c>
      <c r="I68">
        <v>0</v>
      </c>
      <c r="J68" t="s">
        <v>321</v>
      </c>
      <c r="K68" t="s">
        <v>442</v>
      </c>
      <c r="L68" t="s">
        <v>517</v>
      </c>
    </row>
    <row r="69" spans="1:12" x14ac:dyDescent="0.2">
      <c r="A69" t="s">
        <v>513</v>
      </c>
      <c r="B69">
        <v>1</v>
      </c>
      <c r="C69" t="s">
        <v>519</v>
      </c>
      <c r="D69" t="s">
        <v>440</v>
      </c>
      <c r="E69" t="s">
        <v>441</v>
      </c>
      <c r="F69" t="s">
        <v>515</v>
      </c>
      <c r="G69" t="s">
        <v>516</v>
      </c>
      <c r="H69" t="s">
        <v>320</v>
      </c>
      <c r="I69">
        <v>0</v>
      </c>
      <c r="J69" t="s">
        <v>321</v>
      </c>
      <c r="K69" t="s">
        <v>442</v>
      </c>
      <c r="L69" t="s">
        <v>517</v>
      </c>
    </row>
    <row r="70" spans="1:12" x14ac:dyDescent="0.2">
      <c r="A70" t="s">
        <v>513</v>
      </c>
      <c r="B70">
        <v>1</v>
      </c>
      <c r="C70" t="s">
        <v>520</v>
      </c>
      <c r="D70" t="s">
        <v>440</v>
      </c>
      <c r="E70" t="s">
        <v>441</v>
      </c>
      <c r="F70" t="s">
        <v>515</v>
      </c>
      <c r="G70" t="s">
        <v>516</v>
      </c>
      <c r="H70" t="s">
        <v>320</v>
      </c>
      <c r="I70">
        <v>0</v>
      </c>
      <c r="J70" t="s">
        <v>321</v>
      </c>
      <c r="K70" t="s">
        <v>442</v>
      </c>
      <c r="L70" t="s">
        <v>517</v>
      </c>
    </row>
    <row r="71" spans="1:12" x14ac:dyDescent="0.2">
      <c r="A71" t="s">
        <v>513</v>
      </c>
      <c r="B71">
        <v>2</v>
      </c>
      <c r="C71" t="s">
        <v>521</v>
      </c>
      <c r="D71" t="s">
        <v>440</v>
      </c>
      <c r="E71" t="s">
        <v>441</v>
      </c>
      <c r="F71" t="s">
        <v>515</v>
      </c>
      <c r="G71" t="s">
        <v>516</v>
      </c>
      <c r="H71" t="s">
        <v>320</v>
      </c>
      <c r="I71">
        <v>0</v>
      </c>
      <c r="J71" t="s">
        <v>321</v>
      </c>
      <c r="K71" t="s">
        <v>442</v>
      </c>
      <c r="L71" t="s">
        <v>522</v>
      </c>
    </row>
    <row r="72" spans="1:12" x14ac:dyDescent="0.2">
      <c r="A72" t="s">
        <v>513</v>
      </c>
      <c r="B72">
        <v>2</v>
      </c>
      <c r="C72" t="s">
        <v>523</v>
      </c>
      <c r="D72" t="s">
        <v>440</v>
      </c>
      <c r="E72" t="s">
        <v>441</v>
      </c>
      <c r="F72" t="s">
        <v>515</v>
      </c>
      <c r="G72" t="s">
        <v>516</v>
      </c>
      <c r="H72" t="s">
        <v>320</v>
      </c>
      <c r="I72">
        <v>0</v>
      </c>
      <c r="J72" t="s">
        <v>321</v>
      </c>
      <c r="K72" t="s">
        <v>442</v>
      </c>
      <c r="L72" t="s">
        <v>522</v>
      </c>
    </row>
    <row r="73" spans="1:12" x14ac:dyDescent="0.2">
      <c r="A73" t="s">
        <v>513</v>
      </c>
      <c r="B73">
        <v>2</v>
      </c>
      <c r="C73" t="s">
        <v>524</v>
      </c>
      <c r="D73" t="s">
        <v>440</v>
      </c>
      <c r="E73" t="s">
        <v>441</v>
      </c>
      <c r="F73" t="s">
        <v>515</v>
      </c>
      <c r="G73" t="s">
        <v>516</v>
      </c>
      <c r="H73" t="s">
        <v>320</v>
      </c>
      <c r="I73">
        <v>0</v>
      </c>
      <c r="J73" t="s">
        <v>321</v>
      </c>
      <c r="K73" t="s">
        <v>442</v>
      </c>
      <c r="L73" t="s">
        <v>522</v>
      </c>
    </row>
    <row r="74" spans="1:12" x14ac:dyDescent="0.2">
      <c r="A74" t="s">
        <v>513</v>
      </c>
      <c r="B74">
        <v>2</v>
      </c>
      <c r="C74" t="s">
        <v>525</v>
      </c>
      <c r="D74" t="s">
        <v>440</v>
      </c>
      <c r="E74" t="s">
        <v>441</v>
      </c>
      <c r="F74" t="s">
        <v>515</v>
      </c>
      <c r="G74" t="s">
        <v>516</v>
      </c>
      <c r="H74" t="s">
        <v>320</v>
      </c>
      <c r="I74">
        <v>0</v>
      </c>
      <c r="J74" t="s">
        <v>321</v>
      </c>
      <c r="K74" t="s">
        <v>442</v>
      </c>
      <c r="L74" t="s">
        <v>522</v>
      </c>
    </row>
    <row r="75" spans="1:12" x14ac:dyDescent="0.2">
      <c r="A75" t="s">
        <v>526</v>
      </c>
      <c r="B75">
        <v>1</v>
      </c>
      <c r="C75" t="s">
        <v>527</v>
      </c>
      <c r="D75" t="s">
        <v>440</v>
      </c>
      <c r="E75" t="s">
        <v>441</v>
      </c>
      <c r="F75" t="s">
        <v>334</v>
      </c>
      <c r="G75" t="s">
        <v>335</v>
      </c>
      <c r="H75" t="s">
        <v>320</v>
      </c>
      <c r="I75">
        <v>0</v>
      </c>
      <c r="J75" t="s">
        <v>321</v>
      </c>
      <c r="K75" t="s">
        <v>442</v>
      </c>
      <c r="L75" t="s">
        <v>336</v>
      </c>
    </row>
    <row r="76" spans="1:12" x14ac:dyDescent="0.2">
      <c r="A76" t="s">
        <v>526</v>
      </c>
      <c r="B76">
        <v>1</v>
      </c>
      <c r="C76" t="s">
        <v>528</v>
      </c>
      <c r="D76" t="s">
        <v>440</v>
      </c>
      <c r="E76" t="s">
        <v>441</v>
      </c>
      <c r="F76" t="s">
        <v>334</v>
      </c>
      <c r="G76" t="s">
        <v>335</v>
      </c>
      <c r="H76" t="s">
        <v>320</v>
      </c>
      <c r="I76">
        <v>0</v>
      </c>
      <c r="J76" t="s">
        <v>321</v>
      </c>
      <c r="K76" t="s">
        <v>442</v>
      </c>
      <c r="L76" t="s">
        <v>336</v>
      </c>
    </row>
    <row r="77" spans="1:12" x14ac:dyDescent="0.2">
      <c r="A77" t="s">
        <v>526</v>
      </c>
      <c r="B77">
        <v>1</v>
      </c>
      <c r="C77" t="s">
        <v>529</v>
      </c>
      <c r="D77" t="s">
        <v>440</v>
      </c>
      <c r="E77" t="s">
        <v>441</v>
      </c>
      <c r="F77" t="s">
        <v>334</v>
      </c>
      <c r="G77" t="s">
        <v>335</v>
      </c>
      <c r="H77" t="s">
        <v>320</v>
      </c>
      <c r="I77">
        <v>0</v>
      </c>
      <c r="J77" t="s">
        <v>321</v>
      </c>
      <c r="K77" t="s">
        <v>442</v>
      </c>
      <c r="L77" t="s">
        <v>336</v>
      </c>
    </row>
    <row r="78" spans="1:12" x14ac:dyDescent="0.2">
      <c r="A78" t="s">
        <v>526</v>
      </c>
      <c r="B78">
        <v>1</v>
      </c>
      <c r="C78" t="s">
        <v>530</v>
      </c>
      <c r="D78" t="s">
        <v>440</v>
      </c>
      <c r="E78" t="s">
        <v>441</v>
      </c>
      <c r="F78" t="s">
        <v>334</v>
      </c>
      <c r="G78" t="s">
        <v>335</v>
      </c>
      <c r="H78" t="s">
        <v>320</v>
      </c>
      <c r="I78">
        <v>0</v>
      </c>
      <c r="J78" t="s">
        <v>321</v>
      </c>
      <c r="K78" t="s">
        <v>442</v>
      </c>
      <c r="L78" t="s">
        <v>336</v>
      </c>
    </row>
    <row r="79" spans="1:12" x14ac:dyDescent="0.2">
      <c r="A79" t="s">
        <v>526</v>
      </c>
      <c r="B79">
        <v>2</v>
      </c>
      <c r="C79" t="s">
        <v>531</v>
      </c>
      <c r="D79" t="s">
        <v>440</v>
      </c>
      <c r="E79" t="s">
        <v>441</v>
      </c>
      <c r="F79" t="s">
        <v>334</v>
      </c>
      <c r="G79" t="s">
        <v>335</v>
      </c>
      <c r="H79" t="s">
        <v>320</v>
      </c>
      <c r="I79">
        <v>0</v>
      </c>
      <c r="J79" t="s">
        <v>321</v>
      </c>
      <c r="K79" t="s">
        <v>442</v>
      </c>
      <c r="L79" t="s">
        <v>338</v>
      </c>
    </row>
    <row r="80" spans="1:12" x14ac:dyDescent="0.2">
      <c r="A80" t="s">
        <v>526</v>
      </c>
      <c r="B80">
        <v>2</v>
      </c>
      <c r="C80" t="s">
        <v>532</v>
      </c>
      <c r="D80" t="s">
        <v>440</v>
      </c>
      <c r="E80" t="s">
        <v>441</v>
      </c>
      <c r="F80" t="s">
        <v>334</v>
      </c>
      <c r="G80" t="s">
        <v>335</v>
      </c>
      <c r="H80" t="s">
        <v>320</v>
      </c>
      <c r="I80">
        <v>0</v>
      </c>
      <c r="J80" t="s">
        <v>321</v>
      </c>
      <c r="K80" t="s">
        <v>442</v>
      </c>
      <c r="L80" t="s">
        <v>338</v>
      </c>
    </row>
    <row r="81" spans="1:12" x14ac:dyDescent="0.2">
      <c r="A81" t="s">
        <v>526</v>
      </c>
      <c r="B81">
        <v>2</v>
      </c>
      <c r="C81" t="s">
        <v>533</v>
      </c>
      <c r="D81" t="s">
        <v>440</v>
      </c>
      <c r="E81" t="s">
        <v>441</v>
      </c>
      <c r="F81" t="s">
        <v>334</v>
      </c>
      <c r="G81" t="s">
        <v>335</v>
      </c>
      <c r="H81" t="s">
        <v>320</v>
      </c>
      <c r="I81">
        <v>0</v>
      </c>
      <c r="J81" t="s">
        <v>321</v>
      </c>
      <c r="K81" t="s">
        <v>442</v>
      </c>
      <c r="L81" t="s">
        <v>338</v>
      </c>
    </row>
    <row r="82" spans="1:12" x14ac:dyDescent="0.2">
      <c r="A82" t="s">
        <v>526</v>
      </c>
      <c r="B82">
        <v>2</v>
      </c>
      <c r="C82" t="s">
        <v>534</v>
      </c>
      <c r="D82" t="s">
        <v>440</v>
      </c>
      <c r="E82" t="s">
        <v>441</v>
      </c>
      <c r="F82" t="s">
        <v>334</v>
      </c>
      <c r="G82" t="s">
        <v>335</v>
      </c>
      <c r="H82" t="s">
        <v>320</v>
      </c>
      <c r="I82">
        <v>0</v>
      </c>
      <c r="J82" t="s">
        <v>321</v>
      </c>
      <c r="K82" t="s">
        <v>442</v>
      </c>
      <c r="L82" t="s">
        <v>338</v>
      </c>
    </row>
    <row r="83" spans="1:12" x14ac:dyDescent="0.2">
      <c r="A83" t="s">
        <v>535</v>
      </c>
      <c r="B83">
        <v>1</v>
      </c>
      <c r="C83" t="s">
        <v>536</v>
      </c>
      <c r="D83" t="s">
        <v>440</v>
      </c>
      <c r="E83" t="s">
        <v>441</v>
      </c>
      <c r="F83" t="s">
        <v>369</v>
      </c>
      <c r="G83" t="s">
        <v>370</v>
      </c>
      <c r="H83" t="s">
        <v>320</v>
      </c>
      <c r="I83">
        <v>0</v>
      </c>
      <c r="J83" t="s">
        <v>321</v>
      </c>
      <c r="K83" t="s">
        <v>442</v>
      </c>
      <c r="L83" t="s">
        <v>371</v>
      </c>
    </row>
    <row r="84" spans="1:12" x14ac:dyDescent="0.2">
      <c r="A84" t="s">
        <v>535</v>
      </c>
      <c r="B84">
        <v>1</v>
      </c>
      <c r="C84" t="s">
        <v>537</v>
      </c>
      <c r="D84" t="s">
        <v>440</v>
      </c>
      <c r="E84" t="s">
        <v>441</v>
      </c>
      <c r="F84" t="s">
        <v>369</v>
      </c>
      <c r="G84" t="s">
        <v>370</v>
      </c>
      <c r="H84" t="s">
        <v>320</v>
      </c>
      <c r="I84">
        <v>0</v>
      </c>
      <c r="J84" t="s">
        <v>321</v>
      </c>
      <c r="K84" t="s">
        <v>442</v>
      </c>
      <c r="L84" t="s">
        <v>371</v>
      </c>
    </row>
    <row r="85" spans="1:12" x14ac:dyDescent="0.2">
      <c r="A85" t="s">
        <v>535</v>
      </c>
      <c r="B85">
        <v>1</v>
      </c>
      <c r="C85" t="s">
        <v>538</v>
      </c>
      <c r="D85" t="s">
        <v>440</v>
      </c>
      <c r="E85" t="s">
        <v>441</v>
      </c>
      <c r="F85" t="s">
        <v>369</v>
      </c>
      <c r="G85" t="s">
        <v>370</v>
      </c>
      <c r="H85" t="s">
        <v>320</v>
      </c>
      <c r="I85">
        <v>0</v>
      </c>
      <c r="J85" t="s">
        <v>321</v>
      </c>
      <c r="K85" t="s">
        <v>442</v>
      </c>
      <c r="L85" t="s">
        <v>371</v>
      </c>
    </row>
    <row r="86" spans="1:12" x14ac:dyDescent="0.2">
      <c r="A86" t="s">
        <v>535</v>
      </c>
      <c r="B86">
        <v>1</v>
      </c>
      <c r="C86" t="s">
        <v>539</v>
      </c>
      <c r="D86" t="s">
        <v>440</v>
      </c>
      <c r="E86" t="s">
        <v>441</v>
      </c>
      <c r="F86" t="s">
        <v>369</v>
      </c>
      <c r="G86" t="s">
        <v>370</v>
      </c>
      <c r="H86" t="s">
        <v>320</v>
      </c>
      <c r="I86">
        <v>0</v>
      </c>
      <c r="J86" t="s">
        <v>321</v>
      </c>
      <c r="K86" t="s">
        <v>442</v>
      </c>
      <c r="L86" t="s">
        <v>371</v>
      </c>
    </row>
    <row r="87" spans="1:12" x14ac:dyDescent="0.2">
      <c r="A87" t="s">
        <v>535</v>
      </c>
      <c r="B87">
        <v>2</v>
      </c>
      <c r="C87" t="s">
        <v>540</v>
      </c>
      <c r="D87" t="s">
        <v>440</v>
      </c>
      <c r="E87" t="s">
        <v>441</v>
      </c>
      <c r="F87" t="s">
        <v>369</v>
      </c>
      <c r="G87" t="s">
        <v>370</v>
      </c>
      <c r="H87" t="s">
        <v>320</v>
      </c>
      <c r="I87">
        <v>0</v>
      </c>
      <c r="J87" t="s">
        <v>321</v>
      </c>
      <c r="K87" t="s">
        <v>442</v>
      </c>
      <c r="L87" t="s">
        <v>373</v>
      </c>
    </row>
    <row r="88" spans="1:12" x14ac:dyDescent="0.2">
      <c r="A88" t="s">
        <v>535</v>
      </c>
      <c r="B88">
        <v>2</v>
      </c>
      <c r="C88" t="s">
        <v>541</v>
      </c>
      <c r="D88" t="s">
        <v>440</v>
      </c>
      <c r="E88" t="s">
        <v>441</v>
      </c>
      <c r="F88" t="s">
        <v>369</v>
      </c>
      <c r="G88" t="s">
        <v>370</v>
      </c>
      <c r="H88" t="s">
        <v>320</v>
      </c>
      <c r="I88">
        <v>0</v>
      </c>
      <c r="J88" t="s">
        <v>321</v>
      </c>
      <c r="K88" t="s">
        <v>442</v>
      </c>
      <c r="L88" t="s">
        <v>373</v>
      </c>
    </row>
    <row r="89" spans="1:12" x14ac:dyDescent="0.2">
      <c r="A89" t="s">
        <v>535</v>
      </c>
      <c r="B89">
        <v>2</v>
      </c>
      <c r="C89" t="s">
        <v>542</v>
      </c>
      <c r="D89" t="s">
        <v>440</v>
      </c>
      <c r="E89" t="s">
        <v>441</v>
      </c>
      <c r="F89" t="s">
        <v>369</v>
      </c>
      <c r="G89" t="s">
        <v>370</v>
      </c>
      <c r="H89" t="s">
        <v>320</v>
      </c>
      <c r="I89">
        <v>0</v>
      </c>
      <c r="J89" t="s">
        <v>321</v>
      </c>
      <c r="K89" t="s">
        <v>442</v>
      </c>
      <c r="L89" t="s">
        <v>373</v>
      </c>
    </row>
    <row r="90" spans="1:12" x14ac:dyDescent="0.2">
      <c r="A90" t="s">
        <v>535</v>
      </c>
      <c r="B90">
        <v>2</v>
      </c>
      <c r="C90" t="s">
        <v>543</v>
      </c>
      <c r="D90" t="s">
        <v>440</v>
      </c>
      <c r="E90" t="s">
        <v>441</v>
      </c>
      <c r="F90" t="s">
        <v>369</v>
      </c>
      <c r="G90" t="s">
        <v>370</v>
      </c>
      <c r="H90" t="s">
        <v>320</v>
      </c>
      <c r="I90">
        <v>0</v>
      </c>
      <c r="J90" t="s">
        <v>321</v>
      </c>
      <c r="K90" t="s">
        <v>442</v>
      </c>
      <c r="L90" t="s">
        <v>373</v>
      </c>
    </row>
    <row r="91" spans="1:12" x14ac:dyDescent="0.2">
      <c r="A91" t="s">
        <v>544</v>
      </c>
      <c r="B91">
        <v>1</v>
      </c>
      <c r="C91" t="s">
        <v>545</v>
      </c>
      <c r="D91" t="s">
        <v>440</v>
      </c>
      <c r="E91" t="s">
        <v>441</v>
      </c>
      <c r="F91" t="s">
        <v>423</v>
      </c>
      <c r="G91" t="s">
        <v>424</v>
      </c>
      <c r="H91" t="s">
        <v>320</v>
      </c>
      <c r="I91">
        <v>0</v>
      </c>
      <c r="J91" t="s">
        <v>321</v>
      </c>
      <c r="K91" t="s">
        <v>442</v>
      </c>
      <c r="L91" t="s">
        <v>425</v>
      </c>
    </row>
    <row r="92" spans="1:12" x14ac:dyDescent="0.2">
      <c r="A92" t="s">
        <v>544</v>
      </c>
      <c r="B92">
        <v>1</v>
      </c>
      <c r="C92" t="s">
        <v>546</v>
      </c>
      <c r="D92" t="s">
        <v>440</v>
      </c>
      <c r="E92" t="s">
        <v>441</v>
      </c>
      <c r="F92" t="s">
        <v>423</v>
      </c>
      <c r="G92" t="s">
        <v>424</v>
      </c>
      <c r="H92" t="s">
        <v>320</v>
      </c>
      <c r="I92">
        <v>0</v>
      </c>
      <c r="J92" t="s">
        <v>321</v>
      </c>
      <c r="K92" t="s">
        <v>442</v>
      </c>
      <c r="L92" t="s">
        <v>425</v>
      </c>
    </row>
    <row r="93" spans="1:12" x14ac:dyDescent="0.2">
      <c r="A93" t="s">
        <v>544</v>
      </c>
      <c r="B93">
        <v>1</v>
      </c>
      <c r="C93" t="s">
        <v>547</v>
      </c>
      <c r="D93" t="s">
        <v>440</v>
      </c>
      <c r="E93" t="s">
        <v>441</v>
      </c>
      <c r="F93" t="s">
        <v>423</v>
      </c>
      <c r="G93" t="s">
        <v>424</v>
      </c>
      <c r="H93" t="s">
        <v>320</v>
      </c>
      <c r="I93">
        <v>0</v>
      </c>
      <c r="J93" t="s">
        <v>321</v>
      </c>
      <c r="K93" t="s">
        <v>442</v>
      </c>
      <c r="L93" t="s">
        <v>425</v>
      </c>
    </row>
    <row r="94" spans="1:12" x14ac:dyDescent="0.2">
      <c r="A94" t="s">
        <v>544</v>
      </c>
      <c r="B94">
        <v>1</v>
      </c>
      <c r="C94" t="s">
        <v>548</v>
      </c>
      <c r="D94" t="s">
        <v>440</v>
      </c>
      <c r="E94" t="s">
        <v>441</v>
      </c>
      <c r="F94" t="s">
        <v>423</v>
      </c>
      <c r="G94" t="s">
        <v>424</v>
      </c>
      <c r="H94" t="s">
        <v>320</v>
      </c>
      <c r="I94">
        <v>0</v>
      </c>
      <c r="J94" t="s">
        <v>321</v>
      </c>
      <c r="K94" t="s">
        <v>442</v>
      </c>
      <c r="L94" t="s">
        <v>425</v>
      </c>
    </row>
    <row r="95" spans="1:12" x14ac:dyDescent="0.2">
      <c r="A95" t="s">
        <v>544</v>
      </c>
      <c r="B95">
        <v>2</v>
      </c>
      <c r="C95" t="s">
        <v>549</v>
      </c>
      <c r="D95" t="s">
        <v>440</v>
      </c>
      <c r="E95" t="s">
        <v>441</v>
      </c>
      <c r="F95" t="s">
        <v>423</v>
      </c>
      <c r="G95" t="s">
        <v>424</v>
      </c>
      <c r="H95" t="s">
        <v>320</v>
      </c>
      <c r="I95">
        <v>0</v>
      </c>
      <c r="J95" t="s">
        <v>321</v>
      </c>
      <c r="K95" t="s">
        <v>442</v>
      </c>
      <c r="L95" t="s">
        <v>427</v>
      </c>
    </row>
    <row r="96" spans="1:12" x14ac:dyDescent="0.2">
      <c r="A96" t="s">
        <v>544</v>
      </c>
      <c r="B96">
        <v>2</v>
      </c>
      <c r="C96" t="s">
        <v>550</v>
      </c>
      <c r="D96" t="s">
        <v>440</v>
      </c>
      <c r="E96" t="s">
        <v>441</v>
      </c>
      <c r="F96" t="s">
        <v>423</v>
      </c>
      <c r="G96" t="s">
        <v>424</v>
      </c>
      <c r="H96" t="s">
        <v>320</v>
      </c>
      <c r="I96">
        <v>0</v>
      </c>
      <c r="J96" t="s">
        <v>321</v>
      </c>
      <c r="K96" t="s">
        <v>442</v>
      </c>
      <c r="L96" t="s">
        <v>427</v>
      </c>
    </row>
    <row r="97" spans="1:12" x14ac:dyDescent="0.2">
      <c r="A97" t="s">
        <v>544</v>
      </c>
      <c r="B97">
        <v>2</v>
      </c>
      <c r="C97" t="s">
        <v>551</v>
      </c>
      <c r="D97" t="s">
        <v>440</v>
      </c>
      <c r="E97" t="s">
        <v>441</v>
      </c>
      <c r="F97" t="s">
        <v>423</v>
      </c>
      <c r="G97" t="s">
        <v>424</v>
      </c>
      <c r="H97" t="s">
        <v>320</v>
      </c>
      <c r="I97">
        <v>0</v>
      </c>
      <c r="J97" t="s">
        <v>321</v>
      </c>
      <c r="K97" t="s">
        <v>442</v>
      </c>
      <c r="L97" t="s">
        <v>427</v>
      </c>
    </row>
    <row r="98" spans="1:12" x14ac:dyDescent="0.2">
      <c r="A98" t="s">
        <v>544</v>
      </c>
      <c r="B98">
        <v>2</v>
      </c>
      <c r="C98" t="s">
        <v>552</v>
      </c>
      <c r="D98" t="s">
        <v>440</v>
      </c>
      <c r="E98" t="s">
        <v>441</v>
      </c>
      <c r="F98" t="s">
        <v>423</v>
      </c>
      <c r="G98" t="s">
        <v>424</v>
      </c>
      <c r="H98" t="s">
        <v>320</v>
      </c>
      <c r="I98">
        <v>0</v>
      </c>
      <c r="J98" t="s">
        <v>321</v>
      </c>
      <c r="K98" t="s">
        <v>442</v>
      </c>
      <c r="L98" t="s">
        <v>427</v>
      </c>
    </row>
    <row r="99" spans="1:12" x14ac:dyDescent="0.2">
      <c r="A99" t="s">
        <v>553</v>
      </c>
      <c r="B99">
        <v>1</v>
      </c>
      <c r="C99" t="s">
        <v>554</v>
      </c>
      <c r="D99" t="s">
        <v>440</v>
      </c>
      <c r="E99" t="s">
        <v>441</v>
      </c>
      <c r="F99" t="s">
        <v>400</v>
      </c>
      <c r="G99" t="s">
        <v>401</v>
      </c>
      <c r="H99" t="s">
        <v>320</v>
      </c>
      <c r="I99">
        <v>0</v>
      </c>
      <c r="J99" t="s">
        <v>321</v>
      </c>
      <c r="K99" t="s">
        <v>442</v>
      </c>
      <c r="L99" t="s">
        <v>402</v>
      </c>
    </row>
    <row r="100" spans="1:12" x14ac:dyDescent="0.2">
      <c r="A100" t="s">
        <v>553</v>
      </c>
      <c r="B100">
        <v>1</v>
      </c>
      <c r="C100" t="s">
        <v>555</v>
      </c>
      <c r="D100" t="s">
        <v>440</v>
      </c>
      <c r="E100" t="s">
        <v>441</v>
      </c>
      <c r="F100" t="s">
        <v>400</v>
      </c>
      <c r="G100" t="s">
        <v>401</v>
      </c>
      <c r="H100" t="s">
        <v>320</v>
      </c>
      <c r="I100">
        <v>0</v>
      </c>
      <c r="J100" t="s">
        <v>321</v>
      </c>
      <c r="K100" t="s">
        <v>442</v>
      </c>
      <c r="L100" t="s">
        <v>402</v>
      </c>
    </row>
    <row r="101" spans="1:12" x14ac:dyDescent="0.2">
      <c r="A101" t="s">
        <v>553</v>
      </c>
      <c r="B101">
        <v>1</v>
      </c>
      <c r="C101" t="s">
        <v>556</v>
      </c>
      <c r="D101" t="s">
        <v>440</v>
      </c>
      <c r="E101" t="s">
        <v>441</v>
      </c>
      <c r="F101" t="s">
        <v>400</v>
      </c>
      <c r="G101" t="s">
        <v>401</v>
      </c>
      <c r="H101" t="s">
        <v>320</v>
      </c>
      <c r="I101">
        <v>0</v>
      </c>
      <c r="J101" t="s">
        <v>321</v>
      </c>
      <c r="K101" t="s">
        <v>442</v>
      </c>
      <c r="L101" t="s">
        <v>402</v>
      </c>
    </row>
    <row r="102" spans="1:12" x14ac:dyDescent="0.2">
      <c r="A102" t="s">
        <v>553</v>
      </c>
      <c r="B102">
        <v>1</v>
      </c>
      <c r="C102" t="s">
        <v>557</v>
      </c>
      <c r="D102" t="s">
        <v>440</v>
      </c>
      <c r="E102" t="s">
        <v>441</v>
      </c>
      <c r="F102" t="s">
        <v>400</v>
      </c>
      <c r="G102" t="s">
        <v>401</v>
      </c>
      <c r="H102" t="s">
        <v>320</v>
      </c>
      <c r="I102">
        <v>0</v>
      </c>
      <c r="J102" t="s">
        <v>321</v>
      </c>
      <c r="K102" t="s">
        <v>442</v>
      </c>
      <c r="L102" t="s">
        <v>402</v>
      </c>
    </row>
    <row r="103" spans="1:12" x14ac:dyDescent="0.2">
      <c r="A103" t="s">
        <v>553</v>
      </c>
      <c r="B103">
        <v>2</v>
      </c>
      <c r="C103" t="s">
        <v>558</v>
      </c>
      <c r="D103" t="s">
        <v>440</v>
      </c>
      <c r="E103" t="s">
        <v>441</v>
      </c>
      <c r="F103" t="s">
        <v>400</v>
      </c>
      <c r="G103" t="s">
        <v>401</v>
      </c>
      <c r="H103" t="s">
        <v>320</v>
      </c>
      <c r="I103">
        <v>0</v>
      </c>
      <c r="J103" t="s">
        <v>321</v>
      </c>
      <c r="K103" t="s">
        <v>442</v>
      </c>
      <c r="L103" t="s">
        <v>404</v>
      </c>
    </row>
    <row r="104" spans="1:12" x14ac:dyDescent="0.2">
      <c r="A104" t="s">
        <v>553</v>
      </c>
      <c r="B104">
        <v>2</v>
      </c>
      <c r="C104" t="s">
        <v>559</v>
      </c>
      <c r="D104" t="s">
        <v>440</v>
      </c>
      <c r="E104" t="s">
        <v>441</v>
      </c>
      <c r="F104" t="s">
        <v>400</v>
      </c>
      <c r="G104" t="s">
        <v>401</v>
      </c>
      <c r="H104" t="s">
        <v>320</v>
      </c>
      <c r="I104">
        <v>0</v>
      </c>
      <c r="J104" t="s">
        <v>321</v>
      </c>
      <c r="K104" t="s">
        <v>442</v>
      </c>
      <c r="L104" t="s">
        <v>404</v>
      </c>
    </row>
    <row r="105" spans="1:12" x14ac:dyDescent="0.2">
      <c r="A105" t="s">
        <v>553</v>
      </c>
      <c r="B105">
        <v>2</v>
      </c>
      <c r="C105" t="s">
        <v>560</v>
      </c>
      <c r="D105" t="s">
        <v>440</v>
      </c>
      <c r="E105" t="s">
        <v>441</v>
      </c>
      <c r="F105" t="s">
        <v>400</v>
      </c>
      <c r="G105" t="s">
        <v>401</v>
      </c>
      <c r="H105" t="s">
        <v>320</v>
      </c>
      <c r="I105">
        <v>0</v>
      </c>
      <c r="J105" t="s">
        <v>321</v>
      </c>
      <c r="K105" t="s">
        <v>442</v>
      </c>
      <c r="L105" t="s">
        <v>404</v>
      </c>
    </row>
    <row r="106" spans="1:12" x14ac:dyDescent="0.2">
      <c r="A106" t="s">
        <v>553</v>
      </c>
      <c r="B106">
        <v>2</v>
      </c>
      <c r="C106" t="s">
        <v>561</v>
      </c>
      <c r="D106" t="s">
        <v>440</v>
      </c>
      <c r="E106" t="s">
        <v>441</v>
      </c>
      <c r="F106" t="s">
        <v>400</v>
      </c>
      <c r="G106" t="s">
        <v>401</v>
      </c>
      <c r="H106" t="s">
        <v>320</v>
      </c>
      <c r="I106">
        <v>0</v>
      </c>
      <c r="J106" t="s">
        <v>321</v>
      </c>
      <c r="K106" t="s">
        <v>442</v>
      </c>
      <c r="L106" t="s">
        <v>404</v>
      </c>
    </row>
    <row r="107" spans="1:12" x14ac:dyDescent="0.2">
      <c r="A107" t="s">
        <v>562</v>
      </c>
      <c r="B107">
        <v>1</v>
      </c>
      <c r="C107" t="s">
        <v>563</v>
      </c>
      <c r="D107" t="s">
        <v>440</v>
      </c>
      <c r="E107" t="s">
        <v>441</v>
      </c>
      <c r="F107" t="s">
        <v>341</v>
      </c>
      <c r="G107" t="s">
        <v>342</v>
      </c>
      <c r="H107" t="s">
        <v>320</v>
      </c>
      <c r="I107">
        <v>0</v>
      </c>
      <c r="J107" t="s">
        <v>321</v>
      </c>
      <c r="K107" t="s">
        <v>442</v>
      </c>
      <c r="L107" t="s">
        <v>343</v>
      </c>
    </row>
    <row r="108" spans="1:12" x14ac:dyDescent="0.2">
      <c r="A108" t="s">
        <v>562</v>
      </c>
      <c r="B108">
        <v>1</v>
      </c>
      <c r="C108" t="s">
        <v>564</v>
      </c>
      <c r="D108" t="s">
        <v>440</v>
      </c>
      <c r="E108" t="s">
        <v>441</v>
      </c>
      <c r="F108" t="s">
        <v>341</v>
      </c>
      <c r="G108" t="s">
        <v>342</v>
      </c>
      <c r="H108" t="s">
        <v>320</v>
      </c>
      <c r="I108">
        <v>0</v>
      </c>
      <c r="J108" t="s">
        <v>321</v>
      </c>
      <c r="K108" t="s">
        <v>442</v>
      </c>
      <c r="L108" t="s">
        <v>343</v>
      </c>
    </row>
    <row r="109" spans="1:12" x14ac:dyDescent="0.2">
      <c r="A109" t="s">
        <v>562</v>
      </c>
      <c r="B109">
        <v>1</v>
      </c>
      <c r="C109" t="s">
        <v>565</v>
      </c>
      <c r="D109" t="s">
        <v>440</v>
      </c>
      <c r="E109" t="s">
        <v>441</v>
      </c>
      <c r="F109" t="s">
        <v>341</v>
      </c>
      <c r="G109" t="s">
        <v>342</v>
      </c>
      <c r="H109" t="s">
        <v>320</v>
      </c>
      <c r="I109">
        <v>0</v>
      </c>
      <c r="J109" t="s">
        <v>321</v>
      </c>
      <c r="K109" t="s">
        <v>442</v>
      </c>
      <c r="L109" t="s">
        <v>343</v>
      </c>
    </row>
    <row r="110" spans="1:12" x14ac:dyDescent="0.2">
      <c r="A110" t="s">
        <v>562</v>
      </c>
      <c r="B110">
        <v>1</v>
      </c>
      <c r="C110" t="s">
        <v>566</v>
      </c>
      <c r="D110" t="s">
        <v>440</v>
      </c>
      <c r="E110" t="s">
        <v>441</v>
      </c>
      <c r="F110" t="s">
        <v>341</v>
      </c>
      <c r="G110" t="s">
        <v>342</v>
      </c>
      <c r="H110" t="s">
        <v>320</v>
      </c>
      <c r="I110">
        <v>0</v>
      </c>
      <c r="J110" t="s">
        <v>321</v>
      </c>
      <c r="K110" t="s">
        <v>442</v>
      </c>
      <c r="L110" t="s">
        <v>343</v>
      </c>
    </row>
    <row r="111" spans="1:12" x14ac:dyDescent="0.2">
      <c r="A111" t="s">
        <v>562</v>
      </c>
      <c r="B111">
        <v>2</v>
      </c>
      <c r="C111" t="s">
        <v>567</v>
      </c>
      <c r="D111" t="s">
        <v>440</v>
      </c>
      <c r="E111" t="s">
        <v>441</v>
      </c>
      <c r="F111" t="s">
        <v>341</v>
      </c>
      <c r="G111" t="s">
        <v>342</v>
      </c>
      <c r="H111" t="s">
        <v>320</v>
      </c>
      <c r="I111">
        <v>0</v>
      </c>
      <c r="J111" t="s">
        <v>321</v>
      </c>
      <c r="K111" t="s">
        <v>442</v>
      </c>
      <c r="L111" t="s">
        <v>345</v>
      </c>
    </row>
    <row r="112" spans="1:12" x14ac:dyDescent="0.2">
      <c r="A112" t="s">
        <v>562</v>
      </c>
      <c r="B112">
        <v>2</v>
      </c>
      <c r="C112" t="s">
        <v>568</v>
      </c>
      <c r="D112" t="s">
        <v>440</v>
      </c>
      <c r="E112" t="s">
        <v>441</v>
      </c>
      <c r="F112" t="s">
        <v>341</v>
      </c>
      <c r="G112" t="s">
        <v>342</v>
      </c>
      <c r="H112" t="s">
        <v>320</v>
      </c>
      <c r="I112">
        <v>0</v>
      </c>
      <c r="J112" t="s">
        <v>321</v>
      </c>
      <c r="K112" t="s">
        <v>442</v>
      </c>
      <c r="L112" t="s">
        <v>345</v>
      </c>
    </row>
    <row r="113" spans="1:12" x14ac:dyDescent="0.2">
      <c r="A113" t="s">
        <v>562</v>
      </c>
      <c r="B113">
        <v>2</v>
      </c>
      <c r="C113" t="s">
        <v>569</v>
      </c>
      <c r="D113" t="s">
        <v>440</v>
      </c>
      <c r="E113" t="s">
        <v>441</v>
      </c>
      <c r="F113" t="s">
        <v>341</v>
      </c>
      <c r="G113" t="s">
        <v>342</v>
      </c>
      <c r="H113" t="s">
        <v>320</v>
      </c>
      <c r="I113">
        <v>0</v>
      </c>
      <c r="J113" t="s">
        <v>321</v>
      </c>
      <c r="K113" t="s">
        <v>442</v>
      </c>
      <c r="L113" t="s">
        <v>345</v>
      </c>
    </row>
    <row r="114" spans="1:12" x14ac:dyDescent="0.2">
      <c r="A114" t="s">
        <v>562</v>
      </c>
      <c r="B114">
        <v>2</v>
      </c>
      <c r="C114" t="s">
        <v>570</v>
      </c>
      <c r="D114" t="s">
        <v>440</v>
      </c>
      <c r="E114" t="s">
        <v>441</v>
      </c>
      <c r="F114" t="s">
        <v>341</v>
      </c>
      <c r="G114" t="s">
        <v>342</v>
      </c>
      <c r="H114" t="s">
        <v>320</v>
      </c>
      <c r="I114">
        <v>0</v>
      </c>
      <c r="J114" t="s">
        <v>321</v>
      </c>
      <c r="K114" t="s">
        <v>442</v>
      </c>
      <c r="L114" t="s">
        <v>345</v>
      </c>
    </row>
    <row r="115" spans="1:12" x14ac:dyDescent="0.2">
      <c r="A115" t="s">
        <v>571</v>
      </c>
      <c r="B115">
        <v>1</v>
      </c>
      <c r="C115" t="s">
        <v>572</v>
      </c>
      <c r="D115" t="s">
        <v>440</v>
      </c>
      <c r="E115" t="s">
        <v>441</v>
      </c>
      <c r="F115" t="s">
        <v>327</v>
      </c>
      <c r="G115" t="s">
        <v>328</v>
      </c>
      <c r="H115" t="s">
        <v>320</v>
      </c>
      <c r="I115">
        <v>0</v>
      </c>
      <c r="J115" t="s">
        <v>321</v>
      </c>
      <c r="K115" t="s">
        <v>442</v>
      </c>
      <c r="L115" t="s">
        <v>329</v>
      </c>
    </row>
    <row r="116" spans="1:12" x14ac:dyDescent="0.2">
      <c r="A116" t="s">
        <v>571</v>
      </c>
      <c r="B116">
        <v>1</v>
      </c>
      <c r="C116" t="s">
        <v>573</v>
      </c>
      <c r="D116" t="s">
        <v>440</v>
      </c>
      <c r="E116" t="s">
        <v>441</v>
      </c>
      <c r="F116" t="s">
        <v>327</v>
      </c>
      <c r="G116" t="s">
        <v>328</v>
      </c>
      <c r="H116" t="s">
        <v>320</v>
      </c>
      <c r="I116">
        <v>0</v>
      </c>
      <c r="J116" t="s">
        <v>321</v>
      </c>
      <c r="K116" t="s">
        <v>442</v>
      </c>
      <c r="L116" t="s">
        <v>329</v>
      </c>
    </row>
    <row r="117" spans="1:12" x14ac:dyDescent="0.2">
      <c r="A117" t="s">
        <v>571</v>
      </c>
      <c r="B117">
        <v>1</v>
      </c>
      <c r="C117" t="s">
        <v>574</v>
      </c>
      <c r="D117" t="s">
        <v>440</v>
      </c>
      <c r="E117" t="s">
        <v>441</v>
      </c>
      <c r="F117" t="s">
        <v>327</v>
      </c>
      <c r="G117" t="s">
        <v>328</v>
      </c>
      <c r="H117" t="s">
        <v>320</v>
      </c>
      <c r="I117">
        <v>0</v>
      </c>
      <c r="J117" t="s">
        <v>321</v>
      </c>
      <c r="K117" t="s">
        <v>442</v>
      </c>
      <c r="L117" t="s">
        <v>329</v>
      </c>
    </row>
    <row r="118" spans="1:12" x14ac:dyDescent="0.2">
      <c r="A118" t="s">
        <v>571</v>
      </c>
      <c r="B118">
        <v>1</v>
      </c>
      <c r="C118" t="s">
        <v>575</v>
      </c>
      <c r="D118" t="s">
        <v>440</v>
      </c>
      <c r="E118" t="s">
        <v>441</v>
      </c>
      <c r="F118" t="s">
        <v>327</v>
      </c>
      <c r="G118" t="s">
        <v>328</v>
      </c>
      <c r="H118" t="s">
        <v>320</v>
      </c>
      <c r="I118">
        <v>0</v>
      </c>
      <c r="J118" t="s">
        <v>321</v>
      </c>
      <c r="K118" t="s">
        <v>442</v>
      </c>
      <c r="L118" t="s">
        <v>329</v>
      </c>
    </row>
    <row r="119" spans="1:12" x14ac:dyDescent="0.2">
      <c r="A119" t="s">
        <v>571</v>
      </c>
      <c r="B119">
        <v>2</v>
      </c>
      <c r="C119" t="s">
        <v>576</v>
      </c>
      <c r="D119" t="s">
        <v>440</v>
      </c>
      <c r="E119" t="s">
        <v>441</v>
      </c>
      <c r="F119" t="s">
        <v>327</v>
      </c>
      <c r="G119" t="s">
        <v>328</v>
      </c>
      <c r="H119" t="s">
        <v>320</v>
      </c>
      <c r="I119">
        <v>0</v>
      </c>
      <c r="J119" t="s">
        <v>321</v>
      </c>
      <c r="K119" t="s">
        <v>442</v>
      </c>
      <c r="L119" t="s">
        <v>331</v>
      </c>
    </row>
    <row r="120" spans="1:12" x14ac:dyDescent="0.2">
      <c r="A120" t="s">
        <v>571</v>
      </c>
      <c r="B120">
        <v>2</v>
      </c>
      <c r="C120" t="s">
        <v>577</v>
      </c>
      <c r="D120" t="s">
        <v>440</v>
      </c>
      <c r="E120" t="s">
        <v>441</v>
      </c>
      <c r="F120" t="s">
        <v>327</v>
      </c>
      <c r="G120" t="s">
        <v>328</v>
      </c>
      <c r="H120" t="s">
        <v>320</v>
      </c>
      <c r="I120">
        <v>0</v>
      </c>
      <c r="J120" t="s">
        <v>321</v>
      </c>
      <c r="K120" t="s">
        <v>442</v>
      </c>
      <c r="L120" t="s">
        <v>331</v>
      </c>
    </row>
    <row r="121" spans="1:12" x14ac:dyDescent="0.2">
      <c r="A121" t="s">
        <v>571</v>
      </c>
      <c r="B121">
        <v>2</v>
      </c>
      <c r="C121" t="s">
        <v>578</v>
      </c>
      <c r="D121" t="s">
        <v>440</v>
      </c>
      <c r="E121" t="s">
        <v>441</v>
      </c>
      <c r="F121" t="s">
        <v>327</v>
      </c>
      <c r="G121" t="s">
        <v>328</v>
      </c>
      <c r="H121" t="s">
        <v>320</v>
      </c>
      <c r="I121">
        <v>0</v>
      </c>
      <c r="J121" t="s">
        <v>321</v>
      </c>
      <c r="K121" t="s">
        <v>442</v>
      </c>
      <c r="L121" t="s">
        <v>331</v>
      </c>
    </row>
    <row r="122" spans="1:12" x14ac:dyDescent="0.2">
      <c r="A122" t="s">
        <v>571</v>
      </c>
      <c r="B122">
        <v>2</v>
      </c>
      <c r="C122" t="s">
        <v>579</v>
      </c>
      <c r="D122" t="s">
        <v>440</v>
      </c>
      <c r="E122" t="s">
        <v>441</v>
      </c>
      <c r="F122" t="s">
        <v>327</v>
      </c>
      <c r="G122" t="s">
        <v>328</v>
      </c>
      <c r="H122" t="s">
        <v>320</v>
      </c>
      <c r="I122">
        <v>0</v>
      </c>
      <c r="J122" t="s">
        <v>321</v>
      </c>
      <c r="K122" t="s">
        <v>442</v>
      </c>
      <c r="L122" t="s">
        <v>331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54"/>
  <sheetViews>
    <sheetView workbookViewId="0">
      <selection activeCell="I30" sqref="I30"/>
    </sheetView>
  </sheetViews>
  <sheetFormatPr baseColWidth="10" defaultRowHeight="15" x14ac:dyDescent="0.2"/>
  <cols>
    <col min="2" max="2" width="14.5" customWidth="1"/>
    <col min="6" max="6" width="27.83203125" customWidth="1"/>
  </cols>
  <sheetData>
    <row r="1" spans="1:10" ht="17" x14ac:dyDescent="0.2">
      <c r="A1" s="337" t="s">
        <v>299</v>
      </c>
      <c r="B1" s="337"/>
      <c r="C1" s="337"/>
      <c r="D1" s="337"/>
      <c r="E1" s="337"/>
      <c r="F1" s="337"/>
      <c r="G1" s="337"/>
      <c r="H1" s="337"/>
      <c r="I1" s="74"/>
      <c r="J1" s="74"/>
    </row>
    <row r="2" spans="1:10" ht="18" thickBot="1" x14ac:dyDescent="0.25">
      <c r="A2" s="249" t="s">
        <v>1</v>
      </c>
      <c r="B2" s="343" t="s">
        <v>3</v>
      </c>
      <c r="C2" s="343"/>
      <c r="D2" s="249" t="s">
        <v>2</v>
      </c>
      <c r="E2" s="249" t="s">
        <v>139</v>
      </c>
      <c r="F2" s="249" t="s">
        <v>300</v>
      </c>
      <c r="G2" s="171" t="s">
        <v>28</v>
      </c>
      <c r="H2" s="171" t="s">
        <v>31</v>
      </c>
      <c r="I2" s="171" t="s">
        <v>29</v>
      </c>
    </row>
    <row r="3" spans="1:10" x14ac:dyDescent="0.2">
      <c r="A3" s="348">
        <v>883</v>
      </c>
      <c r="B3" s="391" t="s">
        <v>0</v>
      </c>
      <c r="C3" s="392"/>
      <c r="D3" s="389" t="s">
        <v>32</v>
      </c>
      <c r="E3" s="253">
        <v>7</v>
      </c>
      <c r="F3" s="189">
        <v>1.0638468750000001</v>
      </c>
      <c r="G3" s="31">
        <f>AVERAGE(F3:F8)</f>
        <v>0.93456180249430088</v>
      </c>
      <c r="H3" s="32">
        <f>STDEV(F3:F8)/SQRT(I3)</f>
        <v>3.5856569300870084E-2</v>
      </c>
      <c r="I3" s="256">
        <f>COUNTA(F3:F8)</f>
        <v>6</v>
      </c>
    </row>
    <row r="4" spans="1:10" x14ac:dyDescent="0.2">
      <c r="A4" s="347"/>
      <c r="B4" s="393"/>
      <c r="C4" s="394"/>
      <c r="D4" s="389"/>
      <c r="E4" s="165">
        <v>12</v>
      </c>
      <c r="F4" s="187">
        <v>0.95710731707317065</v>
      </c>
    </row>
    <row r="5" spans="1:10" x14ac:dyDescent="0.2">
      <c r="A5" s="347"/>
      <c r="B5" s="395"/>
      <c r="C5" s="396"/>
      <c r="D5" s="390"/>
      <c r="E5" s="165">
        <v>15</v>
      </c>
      <c r="F5" s="187">
        <v>0.81042200000000009</v>
      </c>
    </row>
    <row r="6" spans="1:10" x14ac:dyDescent="0.2">
      <c r="A6" s="347">
        <v>782</v>
      </c>
      <c r="B6" s="397" t="s">
        <v>0</v>
      </c>
      <c r="C6" s="398"/>
      <c r="D6" s="399" t="s">
        <v>39</v>
      </c>
      <c r="E6" s="165">
        <v>10</v>
      </c>
      <c r="F6" s="187">
        <v>0.97844857142857145</v>
      </c>
    </row>
    <row r="7" spans="1:10" x14ac:dyDescent="0.2">
      <c r="A7" s="347"/>
      <c r="B7" s="393"/>
      <c r="C7" s="394"/>
      <c r="D7" s="389"/>
      <c r="E7" s="165">
        <v>11</v>
      </c>
      <c r="F7" s="187">
        <v>0.92569387755102039</v>
      </c>
    </row>
    <row r="8" spans="1:10" x14ac:dyDescent="0.2">
      <c r="A8" s="347"/>
      <c r="B8" s="395"/>
      <c r="C8" s="396"/>
      <c r="D8" s="390"/>
      <c r="E8" s="165">
        <v>13</v>
      </c>
      <c r="F8" s="187">
        <v>0.87185217391304304</v>
      </c>
    </row>
    <row r="9" spans="1:10" x14ac:dyDescent="0.2">
      <c r="A9" s="256"/>
      <c r="B9" s="169"/>
      <c r="C9" s="169"/>
      <c r="D9" s="169"/>
      <c r="E9" s="169"/>
    </row>
    <row r="10" spans="1:10" x14ac:dyDescent="0.2">
      <c r="A10" s="347">
        <v>534</v>
      </c>
      <c r="B10" s="377" t="s">
        <v>38</v>
      </c>
      <c r="C10" s="373" t="s">
        <v>128</v>
      </c>
      <c r="D10" s="376" t="s">
        <v>32</v>
      </c>
      <c r="E10" s="166">
        <v>6</v>
      </c>
      <c r="F10" s="188">
        <v>0.62775000000000003</v>
      </c>
      <c r="G10" s="31">
        <f>AVERAGE(F10:F31)</f>
        <v>0.67379053877979955</v>
      </c>
      <c r="H10" s="32">
        <f>STDEV(F10:F31)/SQRT(I10)</f>
        <v>2.9936058016677047E-2</v>
      </c>
      <c r="I10" s="256">
        <f>COUNTA(F10:F31)</f>
        <v>22</v>
      </c>
    </row>
    <row r="11" spans="1:10" x14ac:dyDescent="0.2">
      <c r="A11" s="347"/>
      <c r="B11" s="378"/>
      <c r="C11" s="374"/>
      <c r="D11" s="376"/>
      <c r="E11" s="254" t="s">
        <v>142</v>
      </c>
      <c r="F11" s="188">
        <v>0.77240833333333336</v>
      </c>
    </row>
    <row r="12" spans="1:10" x14ac:dyDescent="0.2">
      <c r="A12" s="347"/>
      <c r="B12" s="378"/>
      <c r="C12" s="374"/>
      <c r="D12" s="376"/>
      <c r="E12" s="166">
        <v>8</v>
      </c>
      <c r="F12" s="188">
        <v>0.63276060606060591</v>
      </c>
    </row>
    <row r="13" spans="1:10" x14ac:dyDescent="0.2">
      <c r="A13" s="347"/>
      <c r="B13" s="378"/>
      <c r="C13" s="374"/>
      <c r="D13" s="376"/>
      <c r="E13" s="254">
        <v>9</v>
      </c>
      <c r="F13" s="188">
        <v>0.64471052631578951</v>
      </c>
    </row>
    <row r="14" spans="1:10" x14ac:dyDescent="0.2">
      <c r="A14" s="347"/>
      <c r="B14" s="379"/>
      <c r="C14" s="375"/>
      <c r="D14" s="376"/>
      <c r="E14" s="166">
        <v>14</v>
      </c>
      <c r="F14" s="188">
        <v>0.65881212121212152</v>
      </c>
    </row>
    <row r="15" spans="1:10" x14ac:dyDescent="0.2">
      <c r="A15" s="380">
        <v>534</v>
      </c>
      <c r="B15" s="377" t="s">
        <v>38</v>
      </c>
      <c r="C15" s="373" t="s">
        <v>128</v>
      </c>
      <c r="D15" s="370" t="s">
        <v>39</v>
      </c>
      <c r="E15" s="166">
        <v>1</v>
      </c>
      <c r="F15" s="188">
        <v>0.5611322033898305</v>
      </c>
    </row>
    <row r="16" spans="1:10" x14ac:dyDescent="0.2">
      <c r="A16" s="381"/>
      <c r="B16" s="378"/>
      <c r="C16" s="374"/>
      <c r="D16" s="386"/>
      <c r="E16" s="166">
        <v>3</v>
      </c>
      <c r="F16" s="188">
        <v>0.64830256410256404</v>
      </c>
    </row>
    <row r="17" spans="1:6" x14ac:dyDescent="0.2">
      <c r="A17" s="381"/>
      <c r="B17" s="378"/>
      <c r="C17" s="374"/>
      <c r="D17" s="386"/>
      <c r="E17" s="166">
        <v>10</v>
      </c>
      <c r="F17" s="188">
        <v>1.1945690476190474</v>
      </c>
    </row>
    <row r="18" spans="1:6" x14ac:dyDescent="0.2">
      <c r="A18" s="381"/>
      <c r="B18" s="378"/>
      <c r="C18" s="374"/>
      <c r="D18" s="386"/>
      <c r="E18" s="166">
        <v>7</v>
      </c>
      <c r="F18" s="188">
        <v>0.57849756097560978</v>
      </c>
    </row>
    <row r="19" spans="1:6" x14ac:dyDescent="0.2">
      <c r="A19" s="381"/>
      <c r="B19" s="378"/>
      <c r="C19" s="374"/>
      <c r="D19" s="386"/>
      <c r="E19" s="166">
        <v>8</v>
      </c>
      <c r="F19" s="188">
        <v>0.64196666666666657</v>
      </c>
    </row>
    <row r="20" spans="1:6" x14ac:dyDescent="0.2">
      <c r="A20" s="382"/>
      <c r="B20" s="379"/>
      <c r="C20" s="375"/>
      <c r="D20" s="387"/>
      <c r="E20" s="166">
        <v>9</v>
      </c>
      <c r="F20" s="188">
        <v>0.7142324324324324</v>
      </c>
    </row>
    <row r="21" spans="1:6" x14ac:dyDescent="0.2">
      <c r="A21" s="364">
        <v>535</v>
      </c>
      <c r="B21" s="377" t="s">
        <v>38</v>
      </c>
      <c r="C21" s="373" t="s">
        <v>128</v>
      </c>
      <c r="D21" s="370" t="s">
        <v>39</v>
      </c>
      <c r="E21" s="166">
        <v>1</v>
      </c>
      <c r="F21" s="188">
        <v>0.73385217391304325</v>
      </c>
    </row>
    <row r="22" spans="1:6" x14ac:dyDescent="0.2">
      <c r="A22" s="365"/>
      <c r="B22" s="378"/>
      <c r="C22" s="374"/>
      <c r="D22" s="371"/>
      <c r="E22" s="166">
        <v>2</v>
      </c>
      <c r="F22" s="188">
        <v>0.78754464285714298</v>
      </c>
    </row>
    <row r="23" spans="1:6" x14ac:dyDescent="0.2">
      <c r="A23" s="365"/>
      <c r="B23" s="378"/>
      <c r="C23" s="374"/>
      <c r="D23" s="371"/>
      <c r="E23" s="254" t="s">
        <v>140</v>
      </c>
      <c r="F23" s="188">
        <v>0.79740612244897957</v>
      </c>
    </row>
    <row r="24" spans="1:6" x14ac:dyDescent="0.2">
      <c r="A24" s="365"/>
      <c r="B24" s="378"/>
      <c r="C24" s="374"/>
      <c r="D24" s="371"/>
      <c r="E24" s="254" t="s">
        <v>141</v>
      </c>
      <c r="F24" s="188">
        <v>0.65334137931034497</v>
      </c>
    </row>
    <row r="25" spans="1:6" x14ac:dyDescent="0.2">
      <c r="A25" s="348"/>
      <c r="B25" s="379"/>
      <c r="C25" s="375"/>
      <c r="D25" s="372"/>
      <c r="E25" s="166">
        <v>10</v>
      </c>
      <c r="F25" s="188">
        <v>0.64219493670886063</v>
      </c>
    </row>
    <row r="26" spans="1:6" x14ac:dyDescent="0.2">
      <c r="A26" s="364">
        <v>536</v>
      </c>
      <c r="B26" s="377" t="s">
        <v>38</v>
      </c>
      <c r="C26" s="373" t="s">
        <v>128</v>
      </c>
      <c r="D26" s="370" t="s">
        <v>39</v>
      </c>
      <c r="E26" s="166">
        <v>1</v>
      </c>
      <c r="F26" s="188">
        <v>0.59674736842105258</v>
      </c>
    </row>
    <row r="27" spans="1:6" x14ac:dyDescent="0.2">
      <c r="A27" s="365"/>
      <c r="B27" s="378"/>
      <c r="C27" s="374"/>
      <c r="D27" s="371"/>
      <c r="E27" s="166">
        <v>4</v>
      </c>
      <c r="F27" s="188">
        <v>0.69847777777777775</v>
      </c>
    </row>
    <row r="28" spans="1:6" x14ac:dyDescent="0.2">
      <c r="A28" s="365"/>
      <c r="B28" s="378"/>
      <c r="C28" s="374"/>
      <c r="D28" s="371"/>
      <c r="E28" s="166">
        <v>5</v>
      </c>
      <c r="F28" s="188">
        <v>0.48611000000000004</v>
      </c>
    </row>
    <row r="29" spans="1:6" x14ac:dyDescent="0.2">
      <c r="A29" s="365"/>
      <c r="B29" s="378"/>
      <c r="C29" s="374"/>
      <c r="D29" s="371"/>
      <c r="E29" s="166">
        <v>6</v>
      </c>
      <c r="F29" s="188">
        <v>0.63328285714285704</v>
      </c>
    </row>
    <row r="30" spans="1:6" x14ac:dyDescent="0.2">
      <c r="A30" s="365"/>
      <c r="B30" s="378"/>
      <c r="C30" s="374"/>
      <c r="D30" s="371"/>
      <c r="E30" s="166">
        <v>7</v>
      </c>
      <c r="F30" s="188">
        <v>0.54485681818181808</v>
      </c>
    </row>
    <row r="31" spans="1:6" x14ac:dyDescent="0.2">
      <c r="A31" s="348"/>
      <c r="B31" s="379"/>
      <c r="C31" s="375"/>
      <c r="D31" s="372"/>
      <c r="E31" s="166">
        <v>9</v>
      </c>
      <c r="F31" s="188">
        <v>0.57443571428571416</v>
      </c>
    </row>
    <row r="32" spans="1:6" x14ac:dyDescent="0.2">
      <c r="A32" s="256"/>
      <c r="B32" s="167"/>
      <c r="C32" s="167"/>
      <c r="D32" s="167"/>
      <c r="E32" s="167"/>
    </row>
    <row r="33" spans="1:9" x14ac:dyDescent="0.2">
      <c r="A33" s="364">
        <v>487</v>
      </c>
      <c r="B33" s="366" t="s">
        <v>103</v>
      </c>
      <c r="C33" s="366" t="s">
        <v>143</v>
      </c>
      <c r="D33" s="369" t="s">
        <v>32</v>
      </c>
      <c r="E33" s="255">
        <v>3</v>
      </c>
      <c r="F33" s="186">
        <v>0.36016440677966105</v>
      </c>
      <c r="G33" s="31">
        <f>AVERAGE(F33:F54)</f>
        <v>0.6681891202913488</v>
      </c>
      <c r="H33" s="32">
        <f>STDEV(F33:F54)</f>
        <v>0.21572460829358553</v>
      </c>
      <c r="I33" s="256">
        <f>COUNTA(F33:F54)</f>
        <v>22</v>
      </c>
    </row>
    <row r="34" spans="1:9" x14ac:dyDescent="0.2">
      <c r="A34" s="365"/>
      <c r="B34" s="367"/>
      <c r="C34" s="367"/>
      <c r="D34" s="369"/>
      <c r="E34" s="255">
        <v>4</v>
      </c>
      <c r="F34" s="186">
        <v>0.36641509433962266</v>
      </c>
    </row>
    <row r="35" spans="1:9" x14ac:dyDescent="0.2">
      <c r="A35" s="365"/>
      <c r="B35" s="367"/>
      <c r="C35" s="367"/>
      <c r="D35" s="369"/>
      <c r="E35" s="255">
        <v>5</v>
      </c>
      <c r="F35" s="186">
        <v>0.58546296296296296</v>
      </c>
    </row>
    <row r="36" spans="1:9" x14ac:dyDescent="0.2">
      <c r="A36" s="365"/>
      <c r="B36" s="367"/>
      <c r="C36" s="367"/>
      <c r="D36" s="369"/>
      <c r="E36" s="255">
        <v>6</v>
      </c>
      <c r="F36" s="186">
        <v>0.49837321428571441</v>
      </c>
    </row>
    <row r="37" spans="1:9" x14ac:dyDescent="0.2">
      <c r="A37" s="365"/>
      <c r="B37" s="367"/>
      <c r="C37" s="367"/>
      <c r="D37" s="369"/>
      <c r="E37" s="255">
        <v>8</v>
      </c>
      <c r="F37" s="186">
        <v>0.39824400000000004</v>
      </c>
    </row>
    <row r="38" spans="1:9" x14ac:dyDescent="0.2">
      <c r="A38" s="365"/>
      <c r="B38" s="367"/>
      <c r="C38" s="367"/>
      <c r="D38" s="369"/>
      <c r="E38" s="255">
        <v>11</v>
      </c>
      <c r="F38" s="186">
        <v>0.51665000000000005</v>
      </c>
    </row>
    <row r="39" spans="1:9" x14ac:dyDescent="0.2">
      <c r="A39" s="365"/>
      <c r="B39" s="367"/>
      <c r="C39" s="367"/>
      <c r="D39" s="369"/>
      <c r="E39" s="175" t="s">
        <v>145</v>
      </c>
      <c r="F39" s="186">
        <v>0.7217758620689656</v>
      </c>
    </row>
    <row r="40" spans="1:9" x14ac:dyDescent="0.2">
      <c r="A40" s="348"/>
      <c r="B40" s="368"/>
      <c r="C40" s="368"/>
      <c r="D40" s="369"/>
      <c r="E40" s="175" t="s">
        <v>146</v>
      </c>
      <c r="F40" s="186">
        <v>0.37636086956521736</v>
      </c>
    </row>
    <row r="41" spans="1:9" x14ac:dyDescent="0.2">
      <c r="A41" s="364">
        <v>500</v>
      </c>
      <c r="B41" s="366" t="s">
        <v>144</v>
      </c>
      <c r="C41" s="366" t="s">
        <v>143</v>
      </c>
      <c r="D41" s="388" t="s">
        <v>39</v>
      </c>
      <c r="E41" s="255">
        <v>1</v>
      </c>
      <c r="F41" s="186">
        <v>0.82491590909090917</v>
      </c>
    </row>
    <row r="42" spans="1:9" x14ac:dyDescent="0.2">
      <c r="A42" s="365"/>
      <c r="B42" s="367"/>
      <c r="C42" s="367"/>
      <c r="D42" s="367"/>
      <c r="E42" s="255">
        <v>5</v>
      </c>
      <c r="F42" s="186">
        <v>0.65542413793103471</v>
      </c>
    </row>
    <row r="43" spans="1:9" x14ac:dyDescent="0.2">
      <c r="A43" s="365"/>
      <c r="B43" s="367"/>
      <c r="C43" s="367"/>
      <c r="D43" s="367"/>
      <c r="E43" s="255">
        <v>6</v>
      </c>
      <c r="F43" s="186">
        <v>1.0617128205128206</v>
      </c>
    </row>
    <row r="44" spans="1:9" x14ac:dyDescent="0.2">
      <c r="A44" s="365"/>
      <c r="B44" s="367"/>
      <c r="C44" s="367"/>
      <c r="D44" s="367"/>
      <c r="E44" s="255">
        <v>4</v>
      </c>
      <c r="F44" s="186">
        <v>0.76269500000000001</v>
      </c>
    </row>
    <row r="45" spans="1:9" x14ac:dyDescent="0.2">
      <c r="A45" s="365"/>
      <c r="B45" s="367"/>
      <c r="C45" s="367"/>
      <c r="D45" s="367"/>
      <c r="E45" s="255">
        <v>9</v>
      </c>
      <c r="F45" s="186">
        <v>0.62849148936170218</v>
      </c>
    </row>
    <row r="46" spans="1:9" x14ac:dyDescent="0.2">
      <c r="A46" s="348"/>
      <c r="B46" s="367"/>
      <c r="C46" s="368"/>
      <c r="D46" s="368"/>
      <c r="E46" s="255">
        <v>15</v>
      </c>
      <c r="F46" s="186">
        <v>0.73275882352941157</v>
      </c>
    </row>
    <row r="47" spans="1:9" x14ac:dyDescent="0.2">
      <c r="A47" s="364">
        <v>526</v>
      </c>
      <c r="B47" s="366" t="s">
        <v>144</v>
      </c>
      <c r="C47" s="366" t="s">
        <v>143</v>
      </c>
      <c r="D47" s="385" t="s">
        <v>39</v>
      </c>
      <c r="E47" s="255">
        <v>12</v>
      </c>
      <c r="F47" s="186">
        <v>0.80430399999999991</v>
      </c>
    </row>
    <row r="48" spans="1:9" x14ac:dyDescent="0.2">
      <c r="A48" s="365"/>
      <c r="B48" s="383"/>
      <c r="C48" s="383"/>
      <c r="D48" s="367"/>
      <c r="E48" s="255">
        <v>13</v>
      </c>
      <c r="F48" s="186">
        <v>0.98273750000000026</v>
      </c>
    </row>
    <row r="49" spans="1:6" x14ac:dyDescent="0.2">
      <c r="A49" s="365"/>
      <c r="B49" s="383"/>
      <c r="C49" s="383"/>
      <c r="D49" s="367"/>
      <c r="E49" s="255">
        <v>14</v>
      </c>
      <c r="F49" s="186">
        <v>0.89986666666666659</v>
      </c>
    </row>
    <row r="50" spans="1:6" x14ac:dyDescent="0.2">
      <c r="A50" s="365"/>
      <c r="B50" s="383"/>
      <c r="C50" s="383"/>
      <c r="D50" s="367"/>
      <c r="E50" s="255">
        <v>15</v>
      </c>
      <c r="F50" s="186">
        <v>0.78154848484848483</v>
      </c>
    </row>
    <row r="51" spans="1:6" x14ac:dyDescent="0.2">
      <c r="A51" s="365"/>
      <c r="B51" s="383"/>
      <c r="C51" s="383"/>
      <c r="D51" s="367"/>
      <c r="E51" s="255">
        <v>16</v>
      </c>
      <c r="F51" s="186">
        <v>0.75004230769230773</v>
      </c>
    </row>
    <row r="52" spans="1:6" x14ac:dyDescent="0.2">
      <c r="A52" s="365"/>
      <c r="B52" s="383"/>
      <c r="C52" s="383"/>
      <c r="D52" s="367"/>
      <c r="E52" s="255">
        <v>17</v>
      </c>
      <c r="F52" s="186">
        <v>0.54334666666666664</v>
      </c>
    </row>
    <row r="53" spans="1:6" x14ac:dyDescent="0.2">
      <c r="A53" s="365"/>
      <c r="B53" s="383"/>
      <c r="C53" s="383"/>
      <c r="D53" s="367"/>
      <c r="E53" s="255">
        <v>1</v>
      </c>
      <c r="F53" s="186">
        <v>1.0115870967741933</v>
      </c>
    </row>
    <row r="54" spans="1:6" x14ac:dyDescent="0.2">
      <c r="A54" s="348"/>
      <c r="B54" s="384"/>
      <c r="C54" s="384"/>
      <c r="D54" s="368"/>
      <c r="E54" s="255">
        <v>3</v>
      </c>
      <c r="F54" s="186">
        <v>0.43728333333333336</v>
      </c>
    </row>
  </sheetData>
  <mergeCells count="36">
    <mergeCell ref="A47:A54"/>
    <mergeCell ref="B47:B54"/>
    <mergeCell ref="C47:C54"/>
    <mergeCell ref="D47:D54"/>
    <mergeCell ref="A1:H1"/>
    <mergeCell ref="A33:A40"/>
    <mergeCell ref="B33:B40"/>
    <mergeCell ref="C33:C40"/>
    <mergeCell ref="D33:D40"/>
    <mergeCell ref="A41:A46"/>
    <mergeCell ref="B41:B46"/>
    <mergeCell ref="C41:C46"/>
    <mergeCell ref="D41:D46"/>
    <mergeCell ref="A21:A25"/>
    <mergeCell ref="B21:B25"/>
    <mergeCell ref="C21:C25"/>
    <mergeCell ref="D21:D25"/>
    <mergeCell ref="A26:A31"/>
    <mergeCell ref="B26:B31"/>
    <mergeCell ref="C26:C31"/>
    <mergeCell ref="D26:D31"/>
    <mergeCell ref="A10:A14"/>
    <mergeCell ref="B10:B14"/>
    <mergeCell ref="C10:C14"/>
    <mergeCell ref="D10:D14"/>
    <mergeCell ref="A15:A20"/>
    <mergeCell ref="B15:B20"/>
    <mergeCell ref="C15:C20"/>
    <mergeCell ref="D15:D20"/>
    <mergeCell ref="B2:C2"/>
    <mergeCell ref="A3:A5"/>
    <mergeCell ref="B3:C5"/>
    <mergeCell ref="D3:D5"/>
    <mergeCell ref="A6:A8"/>
    <mergeCell ref="B6:C8"/>
    <mergeCell ref="D6:D8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8"/>
  <sheetViews>
    <sheetView workbookViewId="0">
      <selection activeCell="K26" sqref="K26"/>
    </sheetView>
  </sheetViews>
  <sheetFormatPr baseColWidth="10" defaultRowHeight="15" x14ac:dyDescent="0.2"/>
  <cols>
    <col min="4" max="4" width="11.5" customWidth="1"/>
    <col min="7" max="7" width="11.83203125" bestFit="1" customWidth="1"/>
  </cols>
  <sheetData>
    <row r="1" spans="1:11" ht="17" x14ac:dyDescent="0.2">
      <c r="A1" s="346" t="s">
        <v>593</v>
      </c>
      <c r="B1" s="346"/>
      <c r="C1" s="346"/>
      <c r="D1" s="346"/>
      <c r="E1" s="346"/>
      <c r="F1" s="346"/>
      <c r="G1" s="346"/>
      <c r="H1" s="346"/>
      <c r="I1" s="346"/>
      <c r="J1" s="346"/>
      <c r="K1" s="266"/>
    </row>
    <row r="2" spans="1:11" ht="16" thickBot="1" x14ac:dyDescent="0.25">
      <c r="A2" s="249" t="s">
        <v>1</v>
      </c>
      <c r="B2" s="249" t="s">
        <v>3</v>
      </c>
      <c r="C2" s="249" t="s">
        <v>97</v>
      </c>
      <c r="D2" s="249" t="s">
        <v>33</v>
      </c>
      <c r="E2" s="249" t="s">
        <v>28</v>
      </c>
      <c r="F2" s="43" t="s">
        <v>28</v>
      </c>
      <c r="G2" s="43" t="s">
        <v>31</v>
      </c>
      <c r="H2" s="43" t="s">
        <v>29</v>
      </c>
    </row>
    <row r="3" spans="1:11" x14ac:dyDescent="0.2">
      <c r="A3" s="250">
        <v>297</v>
      </c>
      <c r="B3" s="250" t="s">
        <v>0</v>
      </c>
      <c r="C3" s="250" t="s">
        <v>32</v>
      </c>
      <c r="D3" s="250">
        <v>37</v>
      </c>
      <c r="E3" s="116">
        <v>84</v>
      </c>
      <c r="F3" s="31">
        <f>AVERAGE(E3:E12)</f>
        <v>77.575000000000003</v>
      </c>
      <c r="G3" s="31">
        <f>STDEV(E3:E12)/SQRT(H3)</f>
        <v>2.0863478190901494</v>
      </c>
      <c r="H3" s="325">
        <f>COUNTA(E3:E12)</f>
        <v>10</v>
      </c>
    </row>
    <row r="4" spans="1:11" x14ac:dyDescent="0.2">
      <c r="A4" s="251">
        <v>603</v>
      </c>
      <c r="B4" s="251" t="s">
        <v>0</v>
      </c>
      <c r="C4" s="251" t="s">
        <v>32</v>
      </c>
      <c r="D4" s="251">
        <v>34</v>
      </c>
      <c r="E4" s="117">
        <v>88</v>
      </c>
    </row>
    <row r="5" spans="1:11" x14ac:dyDescent="0.2">
      <c r="A5" s="251">
        <v>813</v>
      </c>
      <c r="B5" s="251" t="s">
        <v>0</v>
      </c>
      <c r="C5" s="251" t="s">
        <v>39</v>
      </c>
      <c r="D5" s="251">
        <v>42</v>
      </c>
      <c r="E5" s="117">
        <v>81.75</v>
      </c>
    </row>
    <row r="6" spans="1:11" x14ac:dyDescent="0.2">
      <c r="A6" s="251">
        <v>829</v>
      </c>
      <c r="B6" s="251" t="s">
        <v>0</v>
      </c>
      <c r="C6" s="251" t="s">
        <v>39</v>
      </c>
      <c r="D6" s="251">
        <v>43</v>
      </c>
      <c r="E6" s="117">
        <v>72</v>
      </c>
    </row>
    <row r="7" spans="1:11" x14ac:dyDescent="0.2">
      <c r="A7" s="251">
        <v>841</v>
      </c>
      <c r="B7" s="251" t="s">
        <v>0</v>
      </c>
      <c r="C7" s="251" t="s">
        <v>39</v>
      </c>
      <c r="D7" s="251">
        <v>39</v>
      </c>
      <c r="E7" s="117">
        <v>73.5</v>
      </c>
    </row>
    <row r="8" spans="1:11" x14ac:dyDescent="0.2">
      <c r="A8" s="251">
        <v>897</v>
      </c>
      <c r="B8" s="251" t="s">
        <v>0</v>
      </c>
      <c r="C8" s="251" t="s">
        <v>39</v>
      </c>
      <c r="D8" s="251">
        <v>37</v>
      </c>
      <c r="E8" s="117">
        <v>80</v>
      </c>
    </row>
    <row r="9" spans="1:11" x14ac:dyDescent="0.2">
      <c r="A9" s="251">
        <v>902</v>
      </c>
      <c r="B9" s="251" t="s">
        <v>0</v>
      </c>
      <c r="C9" s="251" t="s">
        <v>39</v>
      </c>
      <c r="D9" s="251">
        <v>37</v>
      </c>
      <c r="E9" s="117">
        <v>83.5</v>
      </c>
    </row>
    <row r="10" spans="1:11" x14ac:dyDescent="0.2">
      <c r="A10" s="251">
        <v>903</v>
      </c>
      <c r="B10" s="251" t="s">
        <v>0</v>
      </c>
      <c r="C10" s="251" t="s">
        <v>39</v>
      </c>
      <c r="D10" s="251">
        <v>37</v>
      </c>
      <c r="E10" s="117">
        <v>72</v>
      </c>
    </row>
    <row r="11" spans="1:11" x14ac:dyDescent="0.2">
      <c r="A11" s="251">
        <v>904</v>
      </c>
      <c r="B11" s="251" t="s">
        <v>0</v>
      </c>
      <c r="C11" s="251" t="s">
        <v>39</v>
      </c>
      <c r="D11" s="251">
        <v>37</v>
      </c>
      <c r="E11" s="117">
        <v>69</v>
      </c>
    </row>
    <row r="12" spans="1:11" x14ac:dyDescent="0.2">
      <c r="A12" s="251">
        <v>905</v>
      </c>
      <c r="B12" s="251" t="s">
        <v>0</v>
      </c>
      <c r="C12" s="251" t="s">
        <v>39</v>
      </c>
      <c r="D12" s="251">
        <v>37</v>
      </c>
      <c r="E12" s="117">
        <v>72</v>
      </c>
    </row>
    <row r="13" spans="1:11" x14ac:dyDescent="0.2">
      <c r="A13" s="256"/>
      <c r="B13" s="256"/>
      <c r="C13" s="256"/>
      <c r="D13" s="256"/>
      <c r="E13" s="256"/>
    </row>
    <row r="14" spans="1:11" x14ac:dyDescent="0.2">
      <c r="A14" s="251">
        <v>742</v>
      </c>
      <c r="B14" s="251" t="s">
        <v>302</v>
      </c>
      <c r="C14" s="251" t="s">
        <v>39</v>
      </c>
      <c r="D14" s="251">
        <v>44</v>
      </c>
      <c r="E14" s="117">
        <v>109</v>
      </c>
      <c r="F14" s="31">
        <f>AVERAGE(E14:E21)</f>
        <v>99.0625</v>
      </c>
      <c r="G14" s="31">
        <f>STDEV(E14:E21)/SQRT(H14)</f>
        <v>8.9972404003354587</v>
      </c>
      <c r="H14" s="325">
        <f>COUNTA(E14:E21)</f>
        <v>8</v>
      </c>
    </row>
    <row r="15" spans="1:11" x14ac:dyDescent="0.2">
      <c r="A15" s="251">
        <v>823</v>
      </c>
      <c r="B15" s="251" t="s">
        <v>302</v>
      </c>
      <c r="C15" s="251" t="s">
        <v>39</v>
      </c>
      <c r="D15" s="251">
        <v>43</v>
      </c>
      <c r="E15" s="117">
        <v>115</v>
      </c>
    </row>
    <row r="16" spans="1:11" x14ac:dyDescent="0.2">
      <c r="A16" s="251">
        <v>826</v>
      </c>
      <c r="B16" s="251" t="s">
        <v>302</v>
      </c>
      <c r="C16" s="251" t="s">
        <v>39</v>
      </c>
      <c r="D16" s="251">
        <v>43</v>
      </c>
      <c r="E16" s="117">
        <v>89</v>
      </c>
    </row>
    <row r="17" spans="1:8" x14ac:dyDescent="0.2">
      <c r="A17" s="251">
        <v>851</v>
      </c>
      <c r="B17" s="251" t="s">
        <v>302</v>
      </c>
      <c r="C17" s="251" t="s">
        <v>39</v>
      </c>
      <c r="D17" s="251">
        <v>40</v>
      </c>
      <c r="E17" s="117">
        <v>152.5</v>
      </c>
    </row>
    <row r="18" spans="1:8" x14ac:dyDescent="0.2">
      <c r="A18" s="251">
        <v>896</v>
      </c>
      <c r="B18" s="251" t="s">
        <v>302</v>
      </c>
      <c r="C18" s="251" t="s">
        <v>39</v>
      </c>
      <c r="D18" s="251">
        <v>29</v>
      </c>
      <c r="E18" s="117">
        <v>85</v>
      </c>
    </row>
    <row r="19" spans="1:8" x14ac:dyDescent="0.2">
      <c r="A19" s="251">
        <v>898</v>
      </c>
      <c r="B19" s="251" t="s">
        <v>302</v>
      </c>
      <c r="C19" s="251" t="s">
        <v>39</v>
      </c>
      <c r="D19" s="251">
        <v>29</v>
      </c>
      <c r="E19" s="117">
        <v>82</v>
      </c>
    </row>
    <row r="20" spans="1:8" x14ac:dyDescent="0.2">
      <c r="A20" s="251">
        <v>899</v>
      </c>
      <c r="B20" s="251" t="s">
        <v>302</v>
      </c>
      <c r="C20" s="251" t="s">
        <v>39</v>
      </c>
      <c r="D20" s="251">
        <v>29</v>
      </c>
      <c r="E20" s="117">
        <v>82</v>
      </c>
    </row>
    <row r="21" spans="1:8" x14ac:dyDescent="0.2">
      <c r="A21" s="251">
        <v>909</v>
      </c>
      <c r="B21" s="251" t="s">
        <v>302</v>
      </c>
      <c r="C21" s="251" t="s">
        <v>39</v>
      </c>
      <c r="D21" s="251">
        <v>27</v>
      </c>
      <c r="E21" s="117">
        <v>78</v>
      </c>
    </row>
    <row r="22" spans="1:8" x14ac:dyDescent="0.2">
      <c r="A22" s="256"/>
      <c r="B22" s="256"/>
      <c r="C22" s="256"/>
      <c r="D22" s="256"/>
      <c r="E22" s="256"/>
    </row>
    <row r="23" spans="1:8" x14ac:dyDescent="0.2">
      <c r="A23" s="251">
        <v>544</v>
      </c>
      <c r="B23" s="251" t="s">
        <v>301</v>
      </c>
      <c r="C23" s="251" t="s">
        <v>39</v>
      </c>
      <c r="D23" s="251">
        <v>40</v>
      </c>
      <c r="E23" s="117">
        <v>74</v>
      </c>
      <c r="F23" s="31">
        <f>AVERAGE(E23:E28)</f>
        <v>83</v>
      </c>
      <c r="G23" s="31">
        <f>STDEV(E23:E28)/SQRT(H23)</f>
        <v>2.3944379994757297</v>
      </c>
      <c r="H23" s="325">
        <f>COUNTA(E23:E28)</f>
        <v>6</v>
      </c>
    </row>
    <row r="24" spans="1:8" x14ac:dyDescent="0.2">
      <c r="A24" s="251">
        <v>586</v>
      </c>
      <c r="B24" s="251" t="s">
        <v>301</v>
      </c>
      <c r="C24" s="251" t="s">
        <v>39</v>
      </c>
      <c r="D24" s="251">
        <v>40</v>
      </c>
      <c r="E24" s="117">
        <v>84</v>
      </c>
    </row>
    <row r="25" spans="1:8" x14ac:dyDescent="0.2">
      <c r="A25" s="251">
        <v>592</v>
      </c>
      <c r="B25" s="251" t="s">
        <v>301</v>
      </c>
      <c r="C25" s="251" t="s">
        <v>39</v>
      </c>
      <c r="D25" s="251">
        <v>40</v>
      </c>
      <c r="E25" s="117">
        <v>82</v>
      </c>
    </row>
    <row r="26" spans="1:8" x14ac:dyDescent="0.2">
      <c r="A26" s="251">
        <v>629</v>
      </c>
      <c r="B26" s="251" t="s">
        <v>301</v>
      </c>
      <c r="C26" s="251" t="s">
        <v>32</v>
      </c>
      <c r="D26" s="251">
        <v>34</v>
      </c>
      <c r="E26" s="117">
        <v>92</v>
      </c>
    </row>
    <row r="27" spans="1:8" x14ac:dyDescent="0.2">
      <c r="A27" s="251">
        <v>635</v>
      </c>
      <c r="B27" s="251" t="s">
        <v>301</v>
      </c>
      <c r="C27" s="251" t="s">
        <v>32</v>
      </c>
      <c r="D27" s="251">
        <v>34</v>
      </c>
      <c r="E27" s="117">
        <v>81</v>
      </c>
    </row>
    <row r="28" spans="1:8" x14ac:dyDescent="0.2">
      <c r="A28" s="251">
        <v>661</v>
      </c>
      <c r="B28" s="251" t="s">
        <v>301</v>
      </c>
      <c r="C28" s="251" t="s">
        <v>39</v>
      </c>
      <c r="D28" s="251">
        <v>28</v>
      </c>
      <c r="E28" s="117">
        <v>85</v>
      </c>
    </row>
  </sheetData>
  <mergeCells count="1">
    <mergeCell ref="A1:J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29"/>
  <sheetViews>
    <sheetView workbookViewId="0">
      <selection activeCell="L8" sqref="L8"/>
    </sheetView>
  </sheetViews>
  <sheetFormatPr baseColWidth="10" defaultRowHeight="15" x14ac:dyDescent="0.2"/>
  <cols>
    <col min="5" max="5" width="15" customWidth="1"/>
  </cols>
  <sheetData>
    <row r="1" spans="1:16" ht="17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16" ht="16" thickBot="1" x14ac:dyDescent="0.25">
      <c r="A2" s="249" t="s">
        <v>1</v>
      </c>
      <c r="B2" s="249" t="s">
        <v>61</v>
      </c>
      <c r="C2" s="249" t="s">
        <v>89</v>
      </c>
      <c r="D2" s="249" t="s">
        <v>33</v>
      </c>
      <c r="E2" s="343" t="s">
        <v>3</v>
      </c>
      <c r="F2" s="343"/>
      <c r="G2" s="249" t="s">
        <v>86</v>
      </c>
      <c r="H2" s="43" t="s">
        <v>28</v>
      </c>
      <c r="I2" s="43" t="s">
        <v>31</v>
      </c>
      <c r="J2" s="43" t="s">
        <v>29</v>
      </c>
    </row>
    <row r="3" spans="1:16" x14ac:dyDescent="0.2">
      <c r="A3" s="250">
        <v>762</v>
      </c>
      <c r="B3" s="30">
        <v>42110</v>
      </c>
      <c r="C3" s="30">
        <v>42328</v>
      </c>
      <c r="D3" s="34">
        <f t="shared" ref="D3:D4" si="0">(C3-B3)/7</f>
        <v>31.142857142857142</v>
      </c>
      <c r="E3" s="348" t="s">
        <v>0</v>
      </c>
      <c r="F3" s="348"/>
      <c r="G3" s="272">
        <v>18.96</v>
      </c>
      <c r="H3" s="31">
        <f>AVERAGE(G3:G12)</f>
        <v>25.224799999999998</v>
      </c>
      <c r="I3" s="31">
        <f>STDEV(G3:G12)/SQRT(J3)</f>
        <v>1.1301933344934136</v>
      </c>
      <c r="J3" s="325">
        <f>COUNTA(G3:G12)</f>
        <v>10</v>
      </c>
    </row>
    <row r="4" spans="1:16" x14ac:dyDescent="0.2">
      <c r="A4" s="251">
        <v>763</v>
      </c>
      <c r="B4" s="28">
        <v>42110</v>
      </c>
      <c r="C4" s="28">
        <v>42328</v>
      </c>
      <c r="D4" s="35">
        <f t="shared" si="0"/>
        <v>31.142857142857142</v>
      </c>
      <c r="E4" s="347" t="s">
        <v>0</v>
      </c>
      <c r="F4" s="347"/>
      <c r="G4" s="114">
        <v>24.582999999999998</v>
      </c>
      <c r="H4" s="69"/>
      <c r="I4" s="70"/>
    </row>
    <row r="5" spans="1:16" x14ac:dyDescent="0.2">
      <c r="A5" s="251">
        <v>766</v>
      </c>
      <c r="B5" s="28">
        <v>42110</v>
      </c>
      <c r="C5" s="28">
        <v>42328</v>
      </c>
      <c r="D5" s="35">
        <v>31.142857142857142</v>
      </c>
      <c r="E5" s="347" t="s">
        <v>0</v>
      </c>
      <c r="F5" s="347"/>
      <c r="G5" s="114">
        <v>28.542999999999999</v>
      </c>
      <c r="H5" s="69"/>
      <c r="I5" s="70"/>
    </row>
    <row r="6" spans="1:16" x14ac:dyDescent="0.2">
      <c r="A6" s="251">
        <v>784</v>
      </c>
      <c r="B6" s="28">
        <v>42110</v>
      </c>
      <c r="C6" s="28">
        <v>42328</v>
      </c>
      <c r="D6" s="35">
        <v>31.142857142857142</v>
      </c>
      <c r="E6" s="347" t="s">
        <v>0</v>
      </c>
      <c r="F6" s="347"/>
      <c r="G6" s="114">
        <v>20.332000000000001</v>
      </c>
      <c r="H6" s="69"/>
      <c r="I6" s="70"/>
    </row>
    <row r="7" spans="1:16" x14ac:dyDescent="0.2">
      <c r="A7" s="251">
        <v>794</v>
      </c>
      <c r="B7" s="28">
        <v>42110</v>
      </c>
      <c r="C7" s="28">
        <v>42328</v>
      </c>
      <c r="D7" s="35">
        <v>31.142857142857142</v>
      </c>
      <c r="E7" s="347" t="s">
        <v>0</v>
      </c>
      <c r="F7" s="347"/>
      <c r="G7" s="114">
        <v>23.666</v>
      </c>
      <c r="H7" s="69"/>
      <c r="I7" s="70"/>
    </row>
    <row r="8" spans="1:16" x14ac:dyDescent="0.2">
      <c r="A8" s="251">
        <v>807</v>
      </c>
      <c r="B8" s="28">
        <v>42128</v>
      </c>
      <c r="C8" s="28">
        <v>42328</v>
      </c>
      <c r="D8" s="35">
        <v>28.571428571428573</v>
      </c>
      <c r="E8" s="347" t="s">
        <v>0</v>
      </c>
      <c r="F8" s="347"/>
      <c r="G8" s="114">
        <v>26.334</v>
      </c>
      <c r="H8" s="69"/>
      <c r="I8" s="70"/>
    </row>
    <row r="9" spans="1:16" x14ac:dyDescent="0.2">
      <c r="A9" s="251">
        <v>810</v>
      </c>
      <c r="B9" s="28">
        <v>42128</v>
      </c>
      <c r="C9" s="28">
        <v>42328</v>
      </c>
      <c r="D9" s="35">
        <v>28.571428571428573</v>
      </c>
      <c r="E9" s="347" t="s">
        <v>0</v>
      </c>
      <c r="F9" s="347"/>
      <c r="G9" s="114">
        <v>27.332000000000001</v>
      </c>
      <c r="H9" s="69"/>
      <c r="I9" s="70"/>
    </row>
    <row r="10" spans="1:16" x14ac:dyDescent="0.2">
      <c r="A10" s="251">
        <v>836</v>
      </c>
      <c r="B10" s="28">
        <v>42148</v>
      </c>
      <c r="C10" s="28">
        <v>42328</v>
      </c>
      <c r="D10" s="35">
        <v>25.714285714285715</v>
      </c>
      <c r="E10" s="347" t="s">
        <v>0</v>
      </c>
      <c r="F10" s="347"/>
      <c r="G10" s="114">
        <v>28.166</v>
      </c>
      <c r="H10" s="69"/>
      <c r="I10" s="70"/>
    </row>
    <row r="11" spans="1:16" x14ac:dyDescent="0.2">
      <c r="A11" s="251">
        <v>846</v>
      </c>
      <c r="B11" s="28">
        <v>42141</v>
      </c>
      <c r="C11" s="28">
        <v>42328</v>
      </c>
      <c r="D11" s="35">
        <v>26.714285714285715</v>
      </c>
      <c r="E11" s="347" t="s">
        <v>0</v>
      </c>
      <c r="F11" s="347"/>
      <c r="G11" s="114">
        <v>24.332000000000001</v>
      </c>
      <c r="H11" s="69"/>
      <c r="I11" s="70"/>
    </row>
    <row r="12" spans="1:16" x14ac:dyDescent="0.2">
      <c r="A12" s="251">
        <v>852</v>
      </c>
      <c r="B12" s="28">
        <v>42152</v>
      </c>
      <c r="C12" s="28">
        <v>42328</v>
      </c>
      <c r="D12" s="35">
        <v>25.142857142857142</v>
      </c>
      <c r="E12" s="347" t="s">
        <v>0</v>
      </c>
      <c r="F12" s="347"/>
      <c r="G12" s="114">
        <v>30</v>
      </c>
      <c r="H12" s="69"/>
      <c r="I12" s="70"/>
    </row>
    <row r="13" spans="1:16" x14ac:dyDescent="0.2">
      <c r="A13" s="256"/>
      <c r="E13" s="256"/>
      <c r="F13" s="256"/>
      <c r="G13" s="68"/>
      <c r="H13" s="69"/>
      <c r="I13" s="70"/>
    </row>
    <row r="14" spans="1:16" ht="17" x14ac:dyDescent="0.2">
      <c r="A14" s="251">
        <v>565</v>
      </c>
      <c r="B14" s="28">
        <v>42158</v>
      </c>
      <c r="C14" s="28">
        <v>42328</v>
      </c>
      <c r="D14" s="35">
        <v>24.285714285714285</v>
      </c>
      <c r="E14" s="118" t="s">
        <v>38</v>
      </c>
      <c r="F14" s="252" t="s">
        <v>128</v>
      </c>
      <c r="G14" s="114">
        <v>17.498000000000001</v>
      </c>
      <c r="H14" s="31">
        <f>AVERAGE(G14:G22)</f>
        <v>18.634555555555558</v>
      </c>
      <c r="I14" s="31">
        <f>STDEV(G14:G22)/SQRT(J14)</f>
        <v>1.4459228609276098</v>
      </c>
      <c r="J14" s="325">
        <f>COUNTA(G14:G22)</f>
        <v>9</v>
      </c>
    </row>
    <row r="15" spans="1:16" ht="17" x14ac:dyDescent="0.2">
      <c r="A15" s="251">
        <v>581</v>
      </c>
      <c r="B15" s="28">
        <v>42160</v>
      </c>
      <c r="C15" s="28">
        <v>42328</v>
      </c>
      <c r="D15" s="35">
        <v>24</v>
      </c>
      <c r="E15" s="118" t="s">
        <v>38</v>
      </c>
      <c r="F15" s="252" t="s">
        <v>128</v>
      </c>
      <c r="G15" s="114">
        <v>21.5</v>
      </c>
      <c r="H15" s="69"/>
      <c r="I15" s="70"/>
    </row>
    <row r="16" spans="1:16" ht="17" x14ac:dyDescent="0.2">
      <c r="A16" s="251">
        <v>588</v>
      </c>
      <c r="B16" s="28">
        <v>42174</v>
      </c>
      <c r="C16" s="28">
        <v>42328</v>
      </c>
      <c r="D16" s="35">
        <v>22</v>
      </c>
      <c r="E16" s="118" t="s">
        <v>38</v>
      </c>
      <c r="F16" s="252" t="s">
        <v>128</v>
      </c>
      <c r="G16" s="114">
        <v>20.832999999999998</v>
      </c>
      <c r="H16" s="69"/>
      <c r="I16" s="70"/>
    </row>
    <row r="17" spans="1:10" ht="17" x14ac:dyDescent="0.2">
      <c r="A17" s="251">
        <v>816</v>
      </c>
      <c r="B17" s="28">
        <v>42121</v>
      </c>
      <c r="C17" s="28">
        <v>42328</v>
      </c>
      <c r="D17" s="35">
        <v>29.571428571428573</v>
      </c>
      <c r="E17" s="118" t="s">
        <v>38</v>
      </c>
      <c r="F17" s="252" t="s">
        <v>128</v>
      </c>
      <c r="G17" s="114">
        <v>20.834</v>
      </c>
      <c r="H17" s="69"/>
      <c r="I17" s="70"/>
    </row>
    <row r="18" spans="1:10" ht="17" x14ac:dyDescent="0.2">
      <c r="A18" s="251">
        <v>818</v>
      </c>
      <c r="B18" s="28">
        <v>42121</v>
      </c>
      <c r="C18" s="28">
        <v>42328</v>
      </c>
      <c r="D18" s="35">
        <v>29.571428571428573</v>
      </c>
      <c r="E18" s="118" t="s">
        <v>38</v>
      </c>
      <c r="F18" s="252" t="s">
        <v>128</v>
      </c>
      <c r="G18" s="114">
        <v>19.170000000000002</v>
      </c>
      <c r="H18" s="69"/>
      <c r="I18" s="70"/>
    </row>
    <row r="19" spans="1:10" ht="17" x14ac:dyDescent="0.2">
      <c r="A19" s="251">
        <v>819</v>
      </c>
      <c r="B19" s="28">
        <v>42121</v>
      </c>
      <c r="C19" s="28">
        <v>42272</v>
      </c>
      <c r="D19" s="35">
        <v>21.571428571428573</v>
      </c>
      <c r="E19" s="118" t="s">
        <v>38</v>
      </c>
      <c r="F19" s="252" t="s">
        <v>128</v>
      </c>
      <c r="G19" s="114">
        <v>10</v>
      </c>
      <c r="H19" s="69"/>
      <c r="I19" s="70"/>
    </row>
    <row r="20" spans="1:10" ht="17" x14ac:dyDescent="0.2">
      <c r="A20" s="251">
        <v>834</v>
      </c>
      <c r="B20" s="28">
        <v>42148</v>
      </c>
      <c r="C20" s="28">
        <v>42328</v>
      </c>
      <c r="D20" s="35">
        <v>25.714285714285715</v>
      </c>
      <c r="E20" s="118" t="s">
        <v>38</v>
      </c>
      <c r="F20" s="252" t="s">
        <v>128</v>
      </c>
      <c r="G20" s="114">
        <v>25.207999999999998</v>
      </c>
      <c r="H20" s="69"/>
      <c r="I20" s="70"/>
    </row>
    <row r="21" spans="1:10" ht="17" x14ac:dyDescent="0.2">
      <c r="A21" s="251">
        <v>838</v>
      </c>
      <c r="B21" s="28">
        <v>42148</v>
      </c>
      <c r="C21" s="28">
        <v>42328</v>
      </c>
      <c r="D21" s="35">
        <v>25.714285714285715</v>
      </c>
      <c r="E21" s="118" t="s">
        <v>38</v>
      </c>
      <c r="F21" s="252" t="s">
        <v>128</v>
      </c>
      <c r="G21" s="114">
        <v>15.167999999999999</v>
      </c>
      <c r="H21" s="69"/>
      <c r="I21" s="70"/>
    </row>
    <row r="22" spans="1:10" ht="17" x14ac:dyDescent="0.2">
      <c r="A22" s="251">
        <v>839</v>
      </c>
      <c r="B22" s="28">
        <v>42148</v>
      </c>
      <c r="C22" s="28">
        <v>42328</v>
      </c>
      <c r="D22" s="35">
        <v>25.714285714285715</v>
      </c>
      <c r="E22" s="118" t="s">
        <v>38</v>
      </c>
      <c r="F22" s="252" t="s">
        <v>128</v>
      </c>
      <c r="G22" s="114">
        <v>17.5</v>
      </c>
      <c r="H22" s="69"/>
      <c r="I22" s="70"/>
    </row>
    <row r="23" spans="1:10" x14ac:dyDescent="0.2">
      <c r="G23" s="71"/>
      <c r="H23" s="72"/>
      <c r="I23" s="73"/>
    </row>
    <row r="24" spans="1:10" ht="17" x14ac:dyDescent="0.2">
      <c r="A24" s="251">
        <v>544</v>
      </c>
      <c r="B24" s="197">
        <v>42139</v>
      </c>
      <c r="C24" s="197">
        <v>42439</v>
      </c>
      <c r="D24" s="35">
        <f>(C24-B24)/7</f>
        <v>42.857142857142854</v>
      </c>
      <c r="E24" s="118" t="s">
        <v>38</v>
      </c>
      <c r="F24" s="252" t="s">
        <v>129</v>
      </c>
      <c r="G24" s="114">
        <v>24.17</v>
      </c>
      <c r="H24" s="31">
        <f>AVERAGE(G24:G29)</f>
        <v>21.551950000000001</v>
      </c>
      <c r="I24" s="31">
        <f>STDEV(G24:G29)/SQRT(J24)</f>
        <v>0.68487636536336516</v>
      </c>
      <c r="J24" s="325">
        <f>COUNTA(G24:G29)</f>
        <v>6</v>
      </c>
    </row>
    <row r="25" spans="1:10" ht="17" x14ac:dyDescent="0.2">
      <c r="A25" s="251">
        <v>586</v>
      </c>
      <c r="B25" s="197">
        <v>42140</v>
      </c>
      <c r="C25" s="197">
        <v>42452</v>
      </c>
      <c r="D25" s="35">
        <f t="shared" ref="D25:D29" si="1">(C25-B25)/7</f>
        <v>44.571428571428569</v>
      </c>
      <c r="E25" s="118" t="s">
        <v>38</v>
      </c>
      <c r="F25" s="252" t="s">
        <v>129</v>
      </c>
      <c r="G25" s="114">
        <v>20</v>
      </c>
      <c r="H25" s="69"/>
      <c r="I25" s="70"/>
    </row>
    <row r="26" spans="1:10" ht="17" x14ac:dyDescent="0.2">
      <c r="A26" s="251">
        <v>592</v>
      </c>
      <c r="B26" s="197">
        <v>42140</v>
      </c>
      <c r="C26" s="197">
        <v>42439</v>
      </c>
      <c r="D26" s="35">
        <f t="shared" si="1"/>
        <v>42.714285714285715</v>
      </c>
      <c r="E26" s="118" t="s">
        <v>38</v>
      </c>
      <c r="F26" s="252" t="s">
        <v>129</v>
      </c>
      <c r="G26" s="114">
        <v>22.5</v>
      </c>
      <c r="H26" s="69"/>
      <c r="I26" s="70"/>
    </row>
    <row r="27" spans="1:10" ht="17" x14ac:dyDescent="0.2">
      <c r="A27" s="251">
        <v>629</v>
      </c>
      <c r="B27" s="197">
        <v>42186</v>
      </c>
      <c r="C27" s="197">
        <v>42452</v>
      </c>
      <c r="D27" s="35">
        <f t="shared" si="1"/>
        <v>38</v>
      </c>
      <c r="E27" s="118" t="s">
        <v>38</v>
      </c>
      <c r="F27" s="252" t="s">
        <v>129</v>
      </c>
      <c r="G27" s="114">
        <v>19.585000000000001</v>
      </c>
      <c r="H27" s="69"/>
      <c r="I27" s="70"/>
    </row>
    <row r="28" spans="1:10" ht="17" x14ac:dyDescent="0.2">
      <c r="A28" s="251">
        <v>635</v>
      </c>
      <c r="B28" s="197">
        <v>42186</v>
      </c>
      <c r="C28" s="197">
        <v>42452</v>
      </c>
      <c r="D28" s="35">
        <f t="shared" si="1"/>
        <v>38</v>
      </c>
      <c r="E28" s="118" t="s">
        <v>38</v>
      </c>
      <c r="F28" s="252" t="s">
        <v>129</v>
      </c>
      <c r="G28" s="114">
        <v>21.386700000000001</v>
      </c>
      <c r="H28" s="69"/>
      <c r="I28" s="70"/>
    </row>
    <row r="29" spans="1:10" ht="17" x14ac:dyDescent="0.2">
      <c r="A29" s="251">
        <v>661</v>
      </c>
      <c r="B29" s="197">
        <v>42224</v>
      </c>
      <c r="C29" s="197">
        <v>42411</v>
      </c>
      <c r="D29" s="35">
        <f t="shared" si="1"/>
        <v>26.714285714285715</v>
      </c>
      <c r="E29" s="118" t="s">
        <v>38</v>
      </c>
      <c r="F29" s="252" t="s">
        <v>129</v>
      </c>
      <c r="G29" s="114">
        <v>21.67</v>
      </c>
      <c r="H29" s="69"/>
      <c r="I29" s="70"/>
    </row>
  </sheetData>
  <mergeCells count="12">
    <mergeCell ref="A1:P1"/>
    <mergeCell ref="E12:F12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workbookViewId="0">
      <selection activeCell="J7" sqref="J7"/>
    </sheetView>
  </sheetViews>
  <sheetFormatPr baseColWidth="10" defaultRowHeight="15" x14ac:dyDescent="0.2"/>
  <cols>
    <col min="2" max="2" width="12.5" customWidth="1"/>
    <col min="3" max="3" width="14.1640625" customWidth="1"/>
    <col min="4" max="4" width="13.33203125" customWidth="1"/>
    <col min="5" max="6" width="14.83203125" customWidth="1"/>
  </cols>
  <sheetData>
    <row r="1" spans="1:12" ht="17" x14ac:dyDescent="0.2">
      <c r="A1" s="338" t="s">
        <v>60</v>
      </c>
      <c r="B1" s="338"/>
      <c r="C1" s="338"/>
      <c r="D1" s="338"/>
      <c r="E1" s="338"/>
      <c r="F1" s="338"/>
      <c r="G1" s="338"/>
      <c r="H1" s="338"/>
      <c r="I1" s="310"/>
    </row>
    <row r="2" spans="1:12" ht="16" thickBot="1" x14ac:dyDescent="0.25">
      <c r="A2" s="49" t="s">
        <v>1</v>
      </c>
      <c r="B2" s="49" t="s">
        <v>2</v>
      </c>
      <c r="C2" s="49" t="s">
        <v>3</v>
      </c>
      <c r="D2" s="49" t="s">
        <v>88</v>
      </c>
      <c r="E2" s="49" t="s">
        <v>58</v>
      </c>
      <c r="F2" s="49" t="s">
        <v>62</v>
      </c>
      <c r="G2" s="49" t="s">
        <v>59</v>
      </c>
      <c r="H2" s="3" t="s">
        <v>28</v>
      </c>
      <c r="I2" s="312" t="s">
        <v>31</v>
      </c>
      <c r="J2" s="3" t="s">
        <v>29</v>
      </c>
    </row>
    <row r="3" spans="1:12" x14ac:dyDescent="0.2">
      <c r="A3" s="29">
        <v>457</v>
      </c>
      <c r="B3" s="26" t="s">
        <v>32</v>
      </c>
      <c r="C3" s="29" t="s">
        <v>0</v>
      </c>
      <c r="D3" s="30">
        <v>41107</v>
      </c>
      <c r="E3" s="30">
        <v>41326</v>
      </c>
      <c r="F3" s="34">
        <f t="shared" ref="F3:F7" si="0">(E3-D3)/7</f>
        <v>31.285714285714285</v>
      </c>
      <c r="G3" s="29">
        <v>154</v>
      </c>
      <c r="H3" s="47">
        <f>AVERAGE(G3:G12)</f>
        <v>141.80000000000001</v>
      </c>
      <c r="I3" s="47">
        <f>STDEV(G3:G12)/SQRT(J3)</f>
        <v>5.6209923995283626</v>
      </c>
      <c r="J3" s="2">
        <f>COUNTA(G3:G12)</f>
        <v>10</v>
      </c>
      <c r="L3" s="36"/>
    </row>
    <row r="4" spans="1:12" x14ac:dyDescent="0.2">
      <c r="A4" s="26">
        <v>458</v>
      </c>
      <c r="B4" s="26" t="s">
        <v>32</v>
      </c>
      <c r="C4" s="26" t="s">
        <v>0</v>
      </c>
      <c r="D4" s="28">
        <v>41107</v>
      </c>
      <c r="E4" s="28">
        <v>41326</v>
      </c>
      <c r="F4" s="35">
        <f t="shared" si="0"/>
        <v>31.285714285714285</v>
      </c>
      <c r="G4" s="26">
        <v>160</v>
      </c>
      <c r="H4" s="3"/>
      <c r="I4" s="312"/>
      <c r="J4" s="3"/>
    </row>
    <row r="5" spans="1:12" x14ac:dyDescent="0.2">
      <c r="A5" s="26">
        <v>482</v>
      </c>
      <c r="B5" s="26" t="s">
        <v>32</v>
      </c>
      <c r="C5" s="26" t="s">
        <v>0</v>
      </c>
      <c r="D5" s="28">
        <v>41113</v>
      </c>
      <c r="E5" s="28">
        <v>41326</v>
      </c>
      <c r="F5" s="35">
        <f t="shared" si="0"/>
        <v>30.428571428571427</v>
      </c>
      <c r="G5" s="26">
        <v>162</v>
      </c>
      <c r="H5" s="3"/>
      <c r="I5" s="312"/>
      <c r="J5" s="3"/>
    </row>
    <row r="6" spans="1:12" x14ac:dyDescent="0.2">
      <c r="A6" s="26">
        <v>501</v>
      </c>
      <c r="B6" s="26" t="s">
        <v>32</v>
      </c>
      <c r="C6" s="26" t="s">
        <v>0</v>
      </c>
      <c r="D6" s="28">
        <v>41120</v>
      </c>
      <c r="E6" s="28">
        <v>41326</v>
      </c>
      <c r="F6" s="35">
        <f t="shared" si="0"/>
        <v>29.428571428571427</v>
      </c>
      <c r="G6" s="26">
        <v>151</v>
      </c>
      <c r="H6" s="3"/>
      <c r="I6" s="312"/>
      <c r="J6" s="3"/>
    </row>
    <row r="7" spans="1:12" x14ac:dyDescent="0.2">
      <c r="A7" s="26">
        <v>566</v>
      </c>
      <c r="B7" s="26" t="s">
        <v>32</v>
      </c>
      <c r="C7" s="26" t="s">
        <v>0</v>
      </c>
      <c r="D7" s="28">
        <v>41141</v>
      </c>
      <c r="E7" s="28">
        <v>41326</v>
      </c>
      <c r="F7" s="35">
        <f t="shared" si="0"/>
        <v>26.428571428571427</v>
      </c>
      <c r="G7" s="26">
        <v>126</v>
      </c>
      <c r="H7" s="3"/>
      <c r="I7" s="312"/>
      <c r="J7" s="3"/>
    </row>
    <row r="8" spans="1:12" x14ac:dyDescent="0.2">
      <c r="A8" s="26">
        <v>986</v>
      </c>
      <c r="B8" s="26" t="s">
        <v>32</v>
      </c>
      <c r="C8" s="26" t="s">
        <v>0</v>
      </c>
      <c r="D8" s="28">
        <v>42482</v>
      </c>
      <c r="E8" s="28">
        <v>42592</v>
      </c>
      <c r="F8" s="35">
        <f>(E8-D8)/7</f>
        <v>15.714285714285714</v>
      </c>
      <c r="G8" s="26">
        <v>115</v>
      </c>
    </row>
    <row r="9" spans="1:12" x14ac:dyDescent="0.2">
      <c r="A9" s="26">
        <v>987</v>
      </c>
      <c r="B9" s="26" t="s">
        <v>32</v>
      </c>
      <c r="C9" s="26" t="s">
        <v>0</v>
      </c>
      <c r="D9" s="28">
        <v>42482</v>
      </c>
      <c r="E9" s="28">
        <v>42592</v>
      </c>
      <c r="F9" s="35">
        <f t="shared" ref="F9:F18" si="1">(E9-D9)/7</f>
        <v>15.714285714285714</v>
      </c>
      <c r="G9" s="26">
        <v>150</v>
      </c>
      <c r="H9" s="2"/>
      <c r="I9" s="2"/>
      <c r="J9" s="2"/>
    </row>
    <row r="10" spans="1:12" x14ac:dyDescent="0.2">
      <c r="A10" s="26">
        <v>11</v>
      </c>
      <c r="B10" s="26" t="s">
        <v>32</v>
      </c>
      <c r="C10" s="26" t="s">
        <v>0</v>
      </c>
      <c r="D10" s="28">
        <v>42515</v>
      </c>
      <c r="E10" s="28">
        <v>42592</v>
      </c>
      <c r="F10" s="35">
        <f t="shared" si="1"/>
        <v>11</v>
      </c>
      <c r="G10" s="26">
        <v>143</v>
      </c>
      <c r="H10" s="2"/>
      <c r="I10" s="2"/>
      <c r="J10" s="2"/>
    </row>
    <row r="11" spans="1:12" x14ac:dyDescent="0.2">
      <c r="A11" s="26">
        <v>13</v>
      </c>
      <c r="B11" s="26" t="s">
        <v>32</v>
      </c>
      <c r="C11" s="26" t="s">
        <v>0</v>
      </c>
      <c r="D11" s="28">
        <v>42515</v>
      </c>
      <c r="E11" s="28">
        <v>42592</v>
      </c>
      <c r="F11" s="35">
        <f t="shared" si="1"/>
        <v>11</v>
      </c>
      <c r="G11" s="26">
        <v>113</v>
      </c>
      <c r="H11" s="2"/>
      <c r="I11" s="2"/>
      <c r="J11" s="2"/>
    </row>
    <row r="12" spans="1:12" x14ac:dyDescent="0.2">
      <c r="A12" s="26">
        <v>16</v>
      </c>
      <c r="B12" s="26" t="s">
        <v>32</v>
      </c>
      <c r="C12" s="26" t="s">
        <v>0</v>
      </c>
      <c r="D12" s="28">
        <v>42515</v>
      </c>
      <c r="E12" s="28">
        <v>42592</v>
      </c>
      <c r="F12" s="35">
        <f t="shared" si="1"/>
        <v>11</v>
      </c>
      <c r="G12" s="26">
        <v>144</v>
      </c>
      <c r="H12" s="2"/>
      <c r="I12" s="2"/>
      <c r="J12" s="2"/>
    </row>
    <row r="13" spans="1:12" x14ac:dyDescent="0.2">
      <c r="H13" s="3"/>
      <c r="I13" s="312"/>
      <c r="J13" s="2"/>
    </row>
    <row r="14" spans="1:12" ht="17" x14ac:dyDescent="0.2">
      <c r="A14" s="26">
        <v>490</v>
      </c>
      <c r="B14" s="26" t="s">
        <v>32</v>
      </c>
      <c r="C14" s="8" t="s">
        <v>38</v>
      </c>
      <c r="D14" s="38">
        <v>41126</v>
      </c>
      <c r="E14" s="39">
        <v>41326</v>
      </c>
      <c r="F14" s="35">
        <f>(E14-D14)/7</f>
        <v>28.571428571428573</v>
      </c>
      <c r="G14" s="26">
        <v>178</v>
      </c>
      <c r="H14" s="3">
        <f>AVERAGE(G14:G18)</f>
        <v>169.8</v>
      </c>
      <c r="I14" s="47">
        <f>STDEV(G14:G18)/SQRT(J14)</f>
        <v>3.666060555964672</v>
      </c>
      <c r="J14" s="2">
        <f>COUNTA(G14:G18)</f>
        <v>5</v>
      </c>
    </row>
    <row r="15" spans="1:12" ht="17" x14ac:dyDescent="0.2">
      <c r="A15" s="26">
        <v>491</v>
      </c>
      <c r="B15" s="26" t="s">
        <v>32</v>
      </c>
      <c r="C15" s="8" t="s">
        <v>38</v>
      </c>
      <c r="D15" s="38">
        <v>41126</v>
      </c>
      <c r="E15" s="39">
        <v>41326</v>
      </c>
      <c r="F15" s="34">
        <f t="shared" si="1"/>
        <v>28.571428571428573</v>
      </c>
      <c r="G15" s="26">
        <v>172</v>
      </c>
      <c r="H15" s="3"/>
      <c r="I15" s="312"/>
      <c r="J15" s="2"/>
    </row>
    <row r="16" spans="1:12" ht="17" x14ac:dyDescent="0.2">
      <c r="A16" s="26">
        <v>506</v>
      </c>
      <c r="B16" s="26" t="s">
        <v>32</v>
      </c>
      <c r="C16" s="8" t="s">
        <v>38</v>
      </c>
      <c r="D16" s="38">
        <v>41120</v>
      </c>
      <c r="E16" s="39">
        <v>41326</v>
      </c>
      <c r="F16" s="34">
        <f t="shared" si="1"/>
        <v>29.428571428571427</v>
      </c>
      <c r="G16" s="26">
        <v>171</v>
      </c>
      <c r="H16" s="3"/>
      <c r="I16" s="312"/>
      <c r="J16" s="2"/>
    </row>
    <row r="17" spans="1:10" ht="17" x14ac:dyDescent="0.2">
      <c r="A17" s="26">
        <v>510</v>
      </c>
      <c r="B17" s="26" t="s">
        <v>32</v>
      </c>
      <c r="C17" s="8" t="s">
        <v>38</v>
      </c>
      <c r="D17" s="38">
        <v>41121</v>
      </c>
      <c r="E17" s="39">
        <v>41326</v>
      </c>
      <c r="F17" s="34">
        <f t="shared" si="1"/>
        <v>29.285714285714285</v>
      </c>
      <c r="G17" s="26">
        <v>156</v>
      </c>
      <c r="H17" s="3"/>
      <c r="I17" s="312"/>
      <c r="J17" s="2"/>
    </row>
    <row r="18" spans="1:10" ht="17" x14ac:dyDescent="0.2">
      <c r="A18" s="26">
        <v>513</v>
      </c>
      <c r="B18" s="26" t="s">
        <v>32</v>
      </c>
      <c r="C18" s="8" t="s">
        <v>38</v>
      </c>
      <c r="D18" s="38">
        <v>41121</v>
      </c>
      <c r="E18" s="39">
        <v>41326</v>
      </c>
      <c r="F18" s="34">
        <f t="shared" si="1"/>
        <v>29.285714285714285</v>
      </c>
      <c r="G18" s="26">
        <v>172</v>
      </c>
      <c r="H18" s="3"/>
      <c r="I18" s="312"/>
      <c r="J18" s="2"/>
    </row>
    <row r="19" spans="1:10" x14ac:dyDescent="0.2">
      <c r="H19" s="3"/>
      <c r="I19" s="312"/>
      <c r="J19" s="2"/>
    </row>
    <row r="20" spans="1:10" ht="17" x14ac:dyDescent="0.2">
      <c r="A20" s="26">
        <v>959</v>
      </c>
      <c r="B20" s="26" t="s">
        <v>32</v>
      </c>
      <c r="C20" s="8" t="s">
        <v>42</v>
      </c>
      <c r="D20" s="28">
        <v>42428</v>
      </c>
      <c r="E20" s="28">
        <v>42592</v>
      </c>
      <c r="F20" s="35">
        <f t="shared" ref="F20:F25" si="2">(E20-D20)/7</f>
        <v>23.428571428571427</v>
      </c>
      <c r="G20" s="26">
        <v>98</v>
      </c>
      <c r="H20" s="315">
        <f>AVERAGE(G20:G25)</f>
        <v>110.33333333333333</v>
      </c>
      <c r="I20" s="315">
        <f>STDEV(G20:G25)/SQRT(J20)</f>
        <v>6.9362173488949264</v>
      </c>
      <c r="J20" s="2">
        <f>COUNTA(G20:G25)</f>
        <v>6</v>
      </c>
    </row>
    <row r="21" spans="1:10" ht="17" x14ac:dyDescent="0.2">
      <c r="A21" s="26">
        <v>960</v>
      </c>
      <c r="B21" s="26" t="s">
        <v>32</v>
      </c>
      <c r="C21" s="8" t="s">
        <v>42</v>
      </c>
      <c r="D21" s="28">
        <v>42428</v>
      </c>
      <c r="E21" s="28">
        <v>42592</v>
      </c>
      <c r="F21" s="34">
        <f t="shared" si="2"/>
        <v>23.428571428571427</v>
      </c>
      <c r="G21" s="26">
        <v>103</v>
      </c>
      <c r="H21" s="2"/>
      <c r="I21" s="2"/>
      <c r="J21" s="2"/>
    </row>
    <row r="22" spans="1:10" ht="17" x14ac:dyDescent="0.2">
      <c r="A22" s="26">
        <v>965</v>
      </c>
      <c r="B22" s="26" t="s">
        <v>32</v>
      </c>
      <c r="C22" s="8" t="s">
        <v>42</v>
      </c>
      <c r="D22" s="28">
        <v>42428</v>
      </c>
      <c r="E22" s="28">
        <v>42592</v>
      </c>
      <c r="F22" s="34">
        <f t="shared" si="2"/>
        <v>23.428571428571427</v>
      </c>
      <c r="G22" s="26">
        <v>125</v>
      </c>
      <c r="H22" s="2"/>
      <c r="I22" s="2"/>
    </row>
    <row r="23" spans="1:10" ht="17" x14ac:dyDescent="0.2">
      <c r="A23" s="26">
        <v>972</v>
      </c>
      <c r="B23" s="26" t="s">
        <v>32</v>
      </c>
      <c r="C23" s="8" t="s">
        <v>42</v>
      </c>
      <c r="D23" s="28">
        <v>42430</v>
      </c>
      <c r="E23" s="28">
        <v>42592</v>
      </c>
      <c r="F23" s="34">
        <f t="shared" si="2"/>
        <v>23.142857142857142</v>
      </c>
      <c r="G23" s="26">
        <v>86</v>
      </c>
      <c r="H23" s="2"/>
      <c r="I23" s="2"/>
    </row>
    <row r="24" spans="1:10" ht="17" x14ac:dyDescent="0.2">
      <c r="A24" s="26">
        <v>989</v>
      </c>
      <c r="B24" s="26" t="s">
        <v>32</v>
      </c>
      <c r="C24" s="8" t="s">
        <v>42</v>
      </c>
      <c r="D24" s="28">
        <v>42482</v>
      </c>
      <c r="E24" s="28">
        <v>42592</v>
      </c>
      <c r="F24" s="34">
        <f t="shared" si="2"/>
        <v>15.714285714285714</v>
      </c>
      <c r="G24" s="26">
        <v>125</v>
      </c>
      <c r="H24" s="2"/>
      <c r="I24" s="2"/>
    </row>
    <row r="25" spans="1:10" ht="17" x14ac:dyDescent="0.2">
      <c r="A25" s="26">
        <v>2</v>
      </c>
      <c r="B25" s="26" t="s">
        <v>32</v>
      </c>
      <c r="C25" s="8" t="s">
        <v>42</v>
      </c>
      <c r="D25" s="28">
        <v>42491</v>
      </c>
      <c r="E25" s="28">
        <v>42592</v>
      </c>
      <c r="F25" s="34">
        <f t="shared" si="2"/>
        <v>14.428571428571429</v>
      </c>
      <c r="G25" s="26">
        <v>125</v>
      </c>
      <c r="H25" s="2"/>
      <c r="I25" s="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29"/>
  <sheetViews>
    <sheetView workbookViewId="0">
      <selection activeCell="P26" sqref="P26"/>
    </sheetView>
  </sheetViews>
  <sheetFormatPr baseColWidth="10" defaultRowHeight="15" x14ac:dyDescent="0.2"/>
  <cols>
    <col min="5" max="5" width="15.83203125" customWidth="1"/>
    <col min="6" max="6" width="12.5" customWidth="1"/>
  </cols>
  <sheetData>
    <row r="1" spans="1:16" ht="17" x14ac:dyDescent="0.2">
      <c r="A1" s="337" t="s">
        <v>304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74"/>
    </row>
    <row r="2" spans="1:16" ht="16" thickBot="1" x14ac:dyDescent="0.25">
      <c r="A2" s="249" t="s">
        <v>1</v>
      </c>
      <c r="B2" s="249" t="s">
        <v>61</v>
      </c>
      <c r="C2" s="249" t="s">
        <v>89</v>
      </c>
      <c r="D2" s="249" t="s">
        <v>33</v>
      </c>
      <c r="E2" s="343" t="s">
        <v>3</v>
      </c>
      <c r="F2" s="343"/>
      <c r="G2" s="249" t="s">
        <v>87</v>
      </c>
      <c r="H2" s="43" t="s">
        <v>28</v>
      </c>
      <c r="I2" s="43" t="s">
        <v>31</v>
      </c>
      <c r="J2" s="43" t="s">
        <v>29</v>
      </c>
    </row>
    <row r="3" spans="1:16" x14ac:dyDescent="0.2">
      <c r="A3" s="250">
        <v>762</v>
      </c>
      <c r="B3" s="30">
        <v>42110</v>
      </c>
      <c r="C3" s="30">
        <v>42328</v>
      </c>
      <c r="D3" s="34">
        <f t="shared" ref="D3:D4" si="0">(C3-B3)/7</f>
        <v>31.142857142857142</v>
      </c>
      <c r="E3" s="348" t="s">
        <v>0</v>
      </c>
      <c r="F3" s="348"/>
      <c r="G3" s="271">
        <v>14.9975</v>
      </c>
      <c r="H3" s="31">
        <f>AVERAGE(G3:G12)</f>
        <v>14.988</v>
      </c>
      <c r="I3" s="31">
        <f>STDEV(G3:G12)/SQRT(J3)</f>
        <v>1.0043116243919954</v>
      </c>
      <c r="J3" s="325">
        <f>COUNTA(G3:G12)</f>
        <v>10</v>
      </c>
    </row>
    <row r="4" spans="1:16" x14ac:dyDescent="0.2">
      <c r="A4" s="251">
        <v>763</v>
      </c>
      <c r="B4" s="28">
        <v>42110</v>
      </c>
      <c r="C4" s="28">
        <v>42328</v>
      </c>
      <c r="D4" s="35">
        <f t="shared" si="0"/>
        <v>31.142857142857142</v>
      </c>
      <c r="E4" s="347" t="s">
        <v>0</v>
      </c>
      <c r="F4" s="347"/>
      <c r="G4" s="270">
        <v>13.9575</v>
      </c>
      <c r="H4" s="69"/>
      <c r="I4" s="70"/>
    </row>
    <row r="5" spans="1:16" x14ac:dyDescent="0.2">
      <c r="A5" s="251">
        <v>766</v>
      </c>
      <c r="B5" s="28">
        <v>42110</v>
      </c>
      <c r="C5" s="28">
        <v>42328</v>
      </c>
      <c r="D5" s="35">
        <v>31.142857142857142</v>
      </c>
      <c r="E5" s="347" t="s">
        <v>0</v>
      </c>
      <c r="F5" s="347"/>
      <c r="G5" s="270">
        <v>14.585000000000001</v>
      </c>
      <c r="H5" s="69"/>
      <c r="I5" s="70"/>
    </row>
    <row r="6" spans="1:16" x14ac:dyDescent="0.2">
      <c r="A6" s="251">
        <v>784</v>
      </c>
      <c r="B6" s="28">
        <v>42110</v>
      </c>
      <c r="C6" s="28">
        <v>42328</v>
      </c>
      <c r="D6" s="35">
        <v>31.142857142857142</v>
      </c>
      <c r="E6" s="347" t="s">
        <v>0</v>
      </c>
      <c r="F6" s="347"/>
      <c r="G6" s="270">
        <v>20.5</v>
      </c>
      <c r="H6" s="69"/>
      <c r="I6" s="70"/>
    </row>
    <row r="7" spans="1:16" x14ac:dyDescent="0.2">
      <c r="A7" s="251">
        <v>794</v>
      </c>
      <c r="B7" s="28">
        <v>42110</v>
      </c>
      <c r="C7" s="28">
        <v>42328</v>
      </c>
      <c r="D7" s="35">
        <v>31.142857142857142</v>
      </c>
      <c r="E7" s="347" t="s">
        <v>0</v>
      </c>
      <c r="F7" s="347"/>
      <c r="G7" s="270">
        <v>12.162000000000001</v>
      </c>
      <c r="H7" s="69"/>
      <c r="I7" s="70"/>
    </row>
    <row r="8" spans="1:16" x14ac:dyDescent="0.2">
      <c r="A8" s="251">
        <v>807</v>
      </c>
      <c r="B8" s="28">
        <v>42128</v>
      </c>
      <c r="C8" s="28">
        <v>42328</v>
      </c>
      <c r="D8" s="35">
        <v>28.571428571428573</v>
      </c>
      <c r="E8" s="347" t="s">
        <v>0</v>
      </c>
      <c r="F8" s="347"/>
      <c r="G8" s="270">
        <v>11.5</v>
      </c>
      <c r="H8" s="69"/>
      <c r="I8" s="70"/>
    </row>
    <row r="9" spans="1:16" x14ac:dyDescent="0.2">
      <c r="A9" s="251">
        <v>810</v>
      </c>
      <c r="B9" s="28">
        <v>42128</v>
      </c>
      <c r="C9" s="28">
        <v>42328</v>
      </c>
      <c r="D9" s="35">
        <v>28.571428571428573</v>
      </c>
      <c r="E9" s="347" t="s">
        <v>0</v>
      </c>
      <c r="F9" s="347"/>
      <c r="G9" s="270">
        <v>20.332000000000001</v>
      </c>
      <c r="H9" s="69"/>
      <c r="I9" s="70"/>
    </row>
    <row r="10" spans="1:16" x14ac:dyDescent="0.2">
      <c r="A10" s="251">
        <v>836</v>
      </c>
      <c r="B10" s="28">
        <v>42148</v>
      </c>
      <c r="C10" s="28">
        <v>42328</v>
      </c>
      <c r="D10" s="35">
        <v>25.714285714285715</v>
      </c>
      <c r="E10" s="347" t="s">
        <v>0</v>
      </c>
      <c r="F10" s="347"/>
      <c r="G10" s="270">
        <v>11.834</v>
      </c>
      <c r="H10" s="69"/>
      <c r="I10" s="70"/>
    </row>
    <row r="11" spans="1:16" x14ac:dyDescent="0.2">
      <c r="A11" s="251">
        <v>846</v>
      </c>
      <c r="B11" s="28">
        <v>42141</v>
      </c>
      <c r="C11" s="28">
        <v>42328</v>
      </c>
      <c r="D11" s="35">
        <v>26.714285714285715</v>
      </c>
      <c r="E11" s="347" t="s">
        <v>0</v>
      </c>
      <c r="F11" s="347"/>
      <c r="G11" s="270">
        <v>14.5</v>
      </c>
      <c r="H11" s="69"/>
      <c r="I11" s="70"/>
    </row>
    <row r="12" spans="1:16" x14ac:dyDescent="0.2">
      <c r="A12" s="251">
        <v>852</v>
      </c>
      <c r="B12" s="28">
        <v>42152</v>
      </c>
      <c r="C12" s="28">
        <v>42328</v>
      </c>
      <c r="D12" s="35">
        <v>25.142857142857142</v>
      </c>
      <c r="E12" s="347" t="s">
        <v>0</v>
      </c>
      <c r="F12" s="347"/>
      <c r="G12" s="270">
        <v>15.512</v>
      </c>
      <c r="H12" s="69"/>
      <c r="I12" s="70"/>
    </row>
    <row r="13" spans="1:16" x14ac:dyDescent="0.2">
      <c r="A13" s="256"/>
      <c r="E13" s="256"/>
      <c r="F13" s="256"/>
      <c r="G13" s="273"/>
      <c r="H13" s="69"/>
      <c r="I13" s="70"/>
    </row>
    <row r="14" spans="1:16" ht="17" x14ac:dyDescent="0.2">
      <c r="A14" s="251">
        <v>565</v>
      </c>
      <c r="B14" s="28">
        <v>42158</v>
      </c>
      <c r="C14" s="28">
        <v>42328</v>
      </c>
      <c r="D14" s="35">
        <v>24.285714285714285</v>
      </c>
      <c r="E14" s="118" t="s">
        <v>38</v>
      </c>
      <c r="F14" s="252" t="s">
        <v>128</v>
      </c>
      <c r="G14" s="270">
        <v>10.834</v>
      </c>
      <c r="H14" s="31">
        <f>AVERAGE(G14:G22)</f>
        <v>13.164111111111112</v>
      </c>
      <c r="I14" s="31">
        <f>STDEV(G14:G22)/SQRT(J14)</f>
        <v>1.3207020065569124</v>
      </c>
      <c r="J14" s="325">
        <f>COUNTA(G14:G22)</f>
        <v>9</v>
      </c>
    </row>
    <row r="15" spans="1:16" ht="17" x14ac:dyDescent="0.2">
      <c r="A15" s="251">
        <v>581</v>
      </c>
      <c r="B15" s="28">
        <v>42160</v>
      </c>
      <c r="C15" s="28">
        <v>42328</v>
      </c>
      <c r="D15" s="35">
        <v>24</v>
      </c>
      <c r="E15" s="118" t="s">
        <v>38</v>
      </c>
      <c r="F15" s="252" t="s">
        <v>128</v>
      </c>
      <c r="G15" s="270">
        <v>8.5020000000000007</v>
      </c>
      <c r="H15" s="69"/>
      <c r="I15" s="70"/>
    </row>
    <row r="16" spans="1:16" ht="17" x14ac:dyDescent="0.2">
      <c r="A16" s="251">
        <v>588</v>
      </c>
      <c r="B16" s="28">
        <v>42174</v>
      </c>
      <c r="C16" s="28">
        <v>42328</v>
      </c>
      <c r="D16" s="35">
        <v>22</v>
      </c>
      <c r="E16" s="118" t="s">
        <v>38</v>
      </c>
      <c r="F16" s="252" t="s">
        <v>128</v>
      </c>
      <c r="G16" s="270">
        <v>17.085000000000001</v>
      </c>
      <c r="H16" s="69"/>
      <c r="I16" s="70"/>
    </row>
    <row r="17" spans="1:10" ht="17" x14ac:dyDescent="0.2">
      <c r="A17" s="251">
        <v>816</v>
      </c>
      <c r="B17" s="28">
        <v>42121</v>
      </c>
      <c r="C17" s="28">
        <v>42328</v>
      </c>
      <c r="D17" s="35">
        <v>29.571428571428573</v>
      </c>
      <c r="E17" s="118" t="s">
        <v>38</v>
      </c>
      <c r="F17" s="252" t="s">
        <v>128</v>
      </c>
      <c r="G17" s="270">
        <v>12.334</v>
      </c>
      <c r="H17" s="69"/>
      <c r="I17" s="70"/>
    </row>
    <row r="18" spans="1:10" ht="17" x14ac:dyDescent="0.2">
      <c r="A18" s="251">
        <v>818</v>
      </c>
      <c r="B18" s="28">
        <v>42121</v>
      </c>
      <c r="C18" s="28">
        <v>42328</v>
      </c>
      <c r="D18" s="35">
        <v>29.571428571428573</v>
      </c>
      <c r="E18" s="118" t="s">
        <v>38</v>
      </c>
      <c r="F18" s="252" t="s">
        <v>128</v>
      </c>
      <c r="G18" s="270">
        <v>16.39</v>
      </c>
      <c r="H18" s="69"/>
      <c r="I18" s="70"/>
    </row>
    <row r="19" spans="1:10" ht="17" x14ac:dyDescent="0.2">
      <c r="A19" s="251">
        <v>819</v>
      </c>
      <c r="B19" s="28">
        <v>42121</v>
      </c>
      <c r="C19" s="28">
        <v>42272</v>
      </c>
      <c r="D19" s="35">
        <v>21.571428571428573</v>
      </c>
      <c r="E19" s="118" t="s">
        <v>38</v>
      </c>
      <c r="F19" s="252" t="s">
        <v>128</v>
      </c>
      <c r="G19" s="270">
        <v>20</v>
      </c>
      <c r="H19" s="69"/>
      <c r="I19" s="70"/>
    </row>
    <row r="20" spans="1:10" ht="17" x14ac:dyDescent="0.2">
      <c r="A20" s="251">
        <v>834</v>
      </c>
      <c r="B20" s="28">
        <v>42148</v>
      </c>
      <c r="C20" s="28">
        <v>42328</v>
      </c>
      <c r="D20" s="35">
        <v>25.714285714285715</v>
      </c>
      <c r="E20" s="118" t="s">
        <v>38</v>
      </c>
      <c r="F20" s="252" t="s">
        <v>128</v>
      </c>
      <c r="G20" s="270">
        <v>11.332000000000001</v>
      </c>
      <c r="H20" s="69"/>
      <c r="I20" s="70"/>
    </row>
    <row r="21" spans="1:10" ht="17" x14ac:dyDescent="0.2">
      <c r="A21" s="251">
        <v>838</v>
      </c>
      <c r="B21" s="28">
        <v>42148</v>
      </c>
      <c r="C21" s="28">
        <v>42328</v>
      </c>
      <c r="D21" s="35">
        <v>25.714285714285715</v>
      </c>
      <c r="E21" s="118" t="s">
        <v>38</v>
      </c>
      <c r="F21" s="252" t="s">
        <v>128</v>
      </c>
      <c r="G21" s="270">
        <v>8.5</v>
      </c>
      <c r="H21" s="69"/>
      <c r="I21" s="70"/>
    </row>
    <row r="22" spans="1:10" ht="17" x14ac:dyDescent="0.2">
      <c r="A22" s="251">
        <v>839</v>
      </c>
      <c r="B22" s="28">
        <v>42148</v>
      </c>
      <c r="C22" s="28">
        <v>42328</v>
      </c>
      <c r="D22" s="35">
        <v>25.714285714285715</v>
      </c>
      <c r="E22" s="118" t="s">
        <v>38</v>
      </c>
      <c r="F22" s="252" t="s">
        <v>128</v>
      </c>
      <c r="G22" s="270">
        <v>13.5</v>
      </c>
      <c r="H22" s="69"/>
      <c r="I22" s="70"/>
    </row>
    <row r="23" spans="1:10" x14ac:dyDescent="0.2">
      <c r="G23" s="274"/>
      <c r="H23" s="72"/>
      <c r="I23" s="73"/>
    </row>
    <row r="24" spans="1:10" ht="17" x14ac:dyDescent="0.2">
      <c r="A24" s="251">
        <v>544</v>
      </c>
      <c r="B24" s="197">
        <v>42139</v>
      </c>
      <c r="C24" s="197">
        <v>42439</v>
      </c>
      <c r="D24" s="35">
        <f>(C24-B24)/7</f>
        <v>42.857142857142854</v>
      </c>
      <c r="E24" s="118" t="s">
        <v>38</v>
      </c>
      <c r="F24" s="252" t="s">
        <v>129</v>
      </c>
      <c r="G24" s="270">
        <v>19.995000000000001</v>
      </c>
      <c r="H24" s="31">
        <f>AVERAGE(G24:G29)</f>
        <v>14.744721666666669</v>
      </c>
      <c r="I24" s="31">
        <f>STDEV(G24:G29)/SQRT(J24)</f>
        <v>1.41697117265529</v>
      </c>
      <c r="J24" s="325">
        <f>COUNTA(G24:G29)</f>
        <v>6</v>
      </c>
    </row>
    <row r="25" spans="1:10" ht="17" x14ac:dyDescent="0.2">
      <c r="A25" s="251">
        <v>586</v>
      </c>
      <c r="B25" s="197">
        <v>42140</v>
      </c>
      <c r="C25" s="197">
        <v>42452</v>
      </c>
      <c r="D25" s="35">
        <f t="shared" ref="D25:D29" si="1">(C25-B25)/7</f>
        <v>44.571428571428569</v>
      </c>
      <c r="E25" s="118" t="s">
        <v>38</v>
      </c>
      <c r="F25" s="252" t="s">
        <v>129</v>
      </c>
      <c r="G25" s="270">
        <v>15</v>
      </c>
      <c r="H25" s="69"/>
      <c r="I25" s="70"/>
    </row>
    <row r="26" spans="1:10" ht="17" x14ac:dyDescent="0.2">
      <c r="A26" s="251">
        <v>592</v>
      </c>
      <c r="B26" s="197">
        <v>42140</v>
      </c>
      <c r="C26" s="197">
        <v>42439</v>
      </c>
      <c r="D26" s="35">
        <f t="shared" si="1"/>
        <v>42.714285714285715</v>
      </c>
      <c r="E26" s="118" t="s">
        <v>38</v>
      </c>
      <c r="F26" s="252" t="s">
        <v>129</v>
      </c>
      <c r="G26" s="270">
        <v>17.5</v>
      </c>
      <c r="H26" s="69"/>
      <c r="I26" s="70"/>
    </row>
    <row r="27" spans="1:10" ht="17" x14ac:dyDescent="0.2">
      <c r="A27" s="251">
        <v>629</v>
      </c>
      <c r="B27" s="197">
        <v>42186</v>
      </c>
      <c r="C27" s="197">
        <v>42452</v>
      </c>
      <c r="D27" s="35">
        <f t="shared" si="1"/>
        <v>38</v>
      </c>
      <c r="E27" s="118" t="s">
        <v>38</v>
      </c>
      <c r="F27" s="252" t="s">
        <v>129</v>
      </c>
      <c r="G27" s="270">
        <v>12.92</v>
      </c>
      <c r="H27" s="69"/>
      <c r="I27" s="70"/>
    </row>
    <row r="28" spans="1:10" ht="17" x14ac:dyDescent="0.2">
      <c r="A28" s="251">
        <v>635</v>
      </c>
      <c r="B28" s="197">
        <v>42186</v>
      </c>
      <c r="C28" s="197">
        <v>42452</v>
      </c>
      <c r="D28" s="35">
        <f t="shared" si="1"/>
        <v>38</v>
      </c>
      <c r="E28" s="118" t="s">
        <v>38</v>
      </c>
      <c r="F28" s="252" t="s">
        <v>129</v>
      </c>
      <c r="G28" s="270">
        <v>12.223330000000001</v>
      </c>
      <c r="H28" s="69"/>
      <c r="I28" s="70"/>
    </row>
    <row r="29" spans="1:10" ht="17" x14ac:dyDescent="0.2">
      <c r="A29" s="251">
        <v>661</v>
      </c>
      <c r="B29" s="197">
        <v>42224</v>
      </c>
      <c r="C29" s="197">
        <v>42411</v>
      </c>
      <c r="D29" s="35">
        <f t="shared" si="1"/>
        <v>26.714285714285715</v>
      </c>
      <c r="E29" s="118" t="s">
        <v>38</v>
      </c>
      <c r="F29" s="252" t="s">
        <v>129</v>
      </c>
      <c r="G29" s="270">
        <v>10.83</v>
      </c>
      <c r="H29" s="69"/>
      <c r="I29" s="70"/>
    </row>
  </sheetData>
  <mergeCells count="12">
    <mergeCell ref="A1:O1"/>
    <mergeCell ref="E12:F12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workbookViewId="0">
      <selection activeCell="E13" sqref="E13:E25"/>
    </sheetView>
  </sheetViews>
  <sheetFormatPr baseColWidth="10" defaultRowHeight="15" x14ac:dyDescent="0.2"/>
  <cols>
    <col min="3" max="3" width="14.6640625" customWidth="1"/>
    <col min="4" max="5" width="15.33203125" customWidth="1"/>
  </cols>
  <sheetData>
    <row r="1" spans="1:9" x14ac:dyDescent="0.2">
      <c r="A1" s="337" t="s">
        <v>63</v>
      </c>
      <c r="B1" s="337"/>
      <c r="C1" s="337"/>
      <c r="D1" s="337"/>
      <c r="E1" s="337"/>
      <c r="F1" s="337"/>
      <c r="G1" s="337"/>
    </row>
    <row r="2" spans="1:9" ht="16" thickBot="1" x14ac:dyDescent="0.25">
      <c r="A2" s="49" t="s">
        <v>1</v>
      </c>
      <c r="B2" s="49" t="s">
        <v>2</v>
      </c>
      <c r="C2" s="343" t="s">
        <v>3</v>
      </c>
      <c r="D2" s="343"/>
      <c r="E2" s="49" t="s">
        <v>62</v>
      </c>
      <c r="F2" s="49" t="s">
        <v>59</v>
      </c>
      <c r="G2" s="3" t="s">
        <v>28</v>
      </c>
      <c r="H2" s="3" t="s">
        <v>31</v>
      </c>
      <c r="I2" s="3" t="s">
        <v>29</v>
      </c>
    </row>
    <row r="3" spans="1:9" x14ac:dyDescent="0.2">
      <c r="A3" s="29">
        <v>67</v>
      </c>
      <c r="B3" s="29" t="s">
        <v>32</v>
      </c>
      <c r="C3" s="29" t="s">
        <v>0</v>
      </c>
      <c r="D3" s="29" t="s">
        <v>0</v>
      </c>
      <c r="E3" s="29">
        <v>22</v>
      </c>
      <c r="F3" s="29">
        <v>215</v>
      </c>
      <c r="G3" s="47">
        <f>AVERAGE(F3:F11)</f>
        <v>210.22222222222223</v>
      </c>
      <c r="H3" s="2">
        <f>STDEV(F3:F11)/SQRT(I3)</f>
        <v>6.3765581489672387</v>
      </c>
      <c r="I3" s="3">
        <f>COUNTA(F3:F11)</f>
        <v>9</v>
      </c>
    </row>
    <row r="4" spans="1:9" x14ac:dyDescent="0.2">
      <c r="A4" s="26">
        <v>70</v>
      </c>
      <c r="B4" s="29" t="s">
        <v>32</v>
      </c>
      <c r="C4" s="26" t="s">
        <v>0</v>
      </c>
      <c r="D4" s="26" t="s">
        <v>0</v>
      </c>
      <c r="E4" s="29">
        <v>22</v>
      </c>
      <c r="F4" s="26">
        <v>183</v>
      </c>
    </row>
    <row r="5" spans="1:9" x14ac:dyDescent="0.2">
      <c r="A5" s="26">
        <v>87</v>
      </c>
      <c r="B5" s="29" t="s">
        <v>32</v>
      </c>
      <c r="C5" s="26" t="s">
        <v>0</v>
      </c>
      <c r="D5" s="26" t="s">
        <v>0</v>
      </c>
      <c r="E5" s="29">
        <v>22</v>
      </c>
      <c r="F5" s="26">
        <v>213</v>
      </c>
    </row>
    <row r="6" spans="1:9" x14ac:dyDescent="0.2">
      <c r="A6" s="26">
        <v>424</v>
      </c>
      <c r="B6" s="29" t="s">
        <v>32</v>
      </c>
      <c r="C6" s="26" t="s">
        <v>0</v>
      </c>
      <c r="D6" s="26" t="s">
        <v>0</v>
      </c>
      <c r="E6" s="29">
        <v>22</v>
      </c>
      <c r="F6" s="26">
        <v>213</v>
      </c>
    </row>
    <row r="7" spans="1:9" x14ac:dyDescent="0.2">
      <c r="A7" s="26">
        <v>81</v>
      </c>
      <c r="B7" s="26" t="s">
        <v>39</v>
      </c>
      <c r="C7" s="26" t="s">
        <v>0</v>
      </c>
      <c r="D7" s="26" t="s">
        <v>0</v>
      </c>
      <c r="E7" s="29">
        <v>22</v>
      </c>
      <c r="F7" s="26">
        <v>231</v>
      </c>
    </row>
    <row r="8" spans="1:9" x14ac:dyDescent="0.2">
      <c r="A8" s="26">
        <v>375</v>
      </c>
      <c r="B8" s="26" t="s">
        <v>39</v>
      </c>
      <c r="C8" s="26" t="s">
        <v>0</v>
      </c>
      <c r="D8" s="26" t="s">
        <v>0</v>
      </c>
      <c r="E8" s="29">
        <v>22</v>
      </c>
      <c r="F8" s="26">
        <v>201</v>
      </c>
    </row>
    <row r="9" spans="1:9" x14ac:dyDescent="0.2">
      <c r="A9" s="26">
        <v>220</v>
      </c>
      <c r="B9" s="26" t="s">
        <v>39</v>
      </c>
      <c r="C9" s="26" t="s">
        <v>0</v>
      </c>
      <c r="D9" s="26" t="s">
        <v>0</v>
      </c>
      <c r="E9" s="29">
        <v>22</v>
      </c>
      <c r="F9" s="26">
        <v>181</v>
      </c>
    </row>
    <row r="10" spans="1:9" x14ac:dyDescent="0.2">
      <c r="A10" s="26">
        <v>409</v>
      </c>
      <c r="B10" s="26" t="s">
        <v>39</v>
      </c>
      <c r="C10" s="26" t="s">
        <v>0</v>
      </c>
      <c r="D10" s="26" t="s">
        <v>0</v>
      </c>
      <c r="E10" s="29">
        <v>22</v>
      </c>
      <c r="F10" s="37">
        <v>237</v>
      </c>
    </row>
    <row r="11" spans="1:9" x14ac:dyDescent="0.2">
      <c r="A11" s="26">
        <v>272</v>
      </c>
      <c r="B11" s="26" t="s">
        <v>39</v>
      </c>
      <c r="C11" s="26" t="s">
        <v>0</v>
      </c>
      <c r="D11" s="26" t="s">
        <v>0</v>
      </c>
      <c r="E11" s="29">
        <v>22</v>
      </c>
      <c r="F11" s="37">
        <v>218</v>
      </c>
    </row>
    <row r="13" spans="1:9" ht="17" x14ac:dyDescent="0.2">
      <c r="A13" s="26">
        <v>376</v>
      </c>
      <c r="B13" s="37" t="s">
        <v>32</v>
      </c>
      <c r="C13" s="8" t="s">
        <v>38</v>
      </c>
      <c r="D13" s="8" t="s">
        <v>42</v>
      </c>
      <c r="E13" s="26">
        <v>22</v>
      </c>
      <c r="F13" s="26">
        <v>117</v>
      </c>
      <c r="G13" s="47">
        <f>AVERAGE(F13:F24)</f>
        <v>161.25</v>
      </c>
      <c r="H13" s="2">
        <f>STDEV(F13:F21)/SQRT(I13)</f>
        <v>9.2452440225792376</v>
      </c>
      <c r="I13" s="3">
        <f>COUNTA(F13:F24)</f>
        <v>12</v>
      </c>
    </row>
    <row r="14" spans="1:9" ht="17" x14ac:dyDescent="0.2">
      <c r="A14" s="26">
        <v>437</v>
      </c>
      <c r="B14" s="37" t="s">
        <v>32</v>
      </c>
      <c r="C14" s="8" t="s">
        <v>38</v>
      </c>
      <c r="D14" s="8" t="s">
        <v>42</v>
      </c>
      <c r="E14" s="29">
        <v>22</v>
      </c>
      <c r="F14" s="26">
        <v>140</v>
      </c>
    </row>
    <row r="15" spans="1:9" ht="17" x14ac:dyDescent="0.2">
      <c r="A15" s="26">
        <v>264</v>
      </c>
      <c r="B15" s="37" t="s">
        <v>32</v>
      </c>
      <c r="C15" s="8" t="s">
        <v>38</v>
      </c>
      <c r="D15" s="8" t="s">
        <v>42</v>
      </c>
      <c r="E15" s="29">
        <v>22</v>
      </c>
      <c r="F15" s="37">
        <v>123</v>
      </c>
    </row>
    <row r="16" spans="1:9" ht="17" x14ac:dyDescent="0.2">
      <c r="A16" s="26">
        <v>77</v>
      </c>
      <c r="B16" s="26" t="s">
        <v>39</v>
      </c>
      <c r="C16" s="8" t="s">
        <v>38</v>
      </c>
      <c r="D16" s="8" t="s">
        <v>42</v>
      </c>
      <c r="E16" s="29">
        <v>22</v>
      </c>
      <c r="F16" s="26">
        <v>219</v>
      </c>
    </row>
    <row r="17" spans="1:6" ht="17" x14ac:dyDescent="0.2">
      <c r="A17" s="26">
        <v>98</v>
      </c>
      <c r="B17" s="26" t="s">
        <v>39</v>
      </c>
      <c r="C17" s="8" t="s">
        <v>38</v>
      </c>
      <c r="D17" s="8" t="s">
        <v>42</v>
      </c>
      <c r="E17" s="29">
        <v>22</v>
      </c>
      <c r="F17" s="26">
        <v>175</v>
      </c>
    </row>
    <row r="18" spans="1:6" ht="17" x14ac:dyDescent="0.2">
      <c r="A18" s="26">
        <v>91</v>
      </c>
      <c r="B18" s="26" t="s">
        <v>39</v>
      </c>
      <c r="C18" s="8" t="s">
        <v>38</v>
      </c>
      <c r="D18" s="8" t="s">
        <v>42</v>
      </c>
      <c r="E18" s="29">
        <v>22</v>
      </c>
      <c r="F18" s="26">
        <v>141</v>
      </c>
    </row>
    <row r="19" spans="1:6" ht="17" x14ac:dyDescent="0.2">
      <c r="A19" s="26">
        <v>321</v>
      </c>
      <c r="B19" s="26" t="s">
        <v>39</v>
      </c>
      <c r="C19" s="8" t="s">
        <v>38</v>
      </c>
      <c r="D19" s="8" t="s">
        <v>42</v>
      </c>
      <c r="E19" s="29">
        <v>22</v>
      </c>
      <c r="F19" s="26">
        <v>143</v>
      </c>
    </row>
    <row r="20" spans="1:6" ht="17" x14ac:dyDescent="0.2">
      <c r="A20" s="26">
        <v>374</v>
      </c>
      <c r="B20" s="26" t="s">
        <v>39</v>
      </c>
      <c r="C20" s="8" t="s">
        <v>38</v>
      </c>
      <c r="D20" s="8" t="s">
        <v>42</v>
      </c>
      <c r="E20" s="29">
        <v>22</v>
      </c>
      <c r="F20" s="26">
        <v>126</v>
      </c>
    </row>
    <row r="21" spans="1:6" ht="17" x14ac:dyDescent="0.2">
      <c r="A21" s="26">
        <v>218</v>
      </c>
      <c r="B21" s="26" t="s">
        <v>39</v>
      </c>
      <c r="C21" s="8" t="s">
        <v>38</v>
      </c>
      <c r="D21" s="8" t="s">
        <v>42</v>
      </c>
      <c r="E21" s="29">
        <v>22</v>
      </c>
      <c r="F21" s="26">
        <v>164</v>
      </c>
    </row>
    <row r="22" spans="1:6" ht="17" x14ac:dyDescent="0.2">
      <c r="A22" s="26">
        <v>221</v>
      </c>
      <c r="B22" s="26" t="s">
        <v>39</v>
      </c>
      <c r="C22" s="8" t="s">
        <v>38</v>
      </c>
      <c r="D22" s="8" t="s">
        <v>42</v>
      </c>
      <c r="E22" s="29">
        <v>22</v>
      </c>
      <c r="F22" s="26">
        <v>140</v>
      </c>
    </row>
    <row r="23" spans="1:6" ht="17" x14ac:dyDescent="0.2">
      <c r="A23" s="26">
        <v>230</v>
      </c>
      <c r="B23" s="26" t="s">
        <v>39</v>
      </c>
      <c r="C23" s="8" t="s">
        <v>38</v>
      </c>
      <c r="D23" s="8" t="s">
        <v>42</v>
      </c>
      <c r="E23" s="29">
        <v>22</v>
      </c>
      <c r="F23" s="37">
        <v>210</v>
      </c>
    </row>
    <row r="24" spans="1:6" ht="17" x14ac:dyDescent="0.2">
      <c r="A24" s="26">
        <v>416</v>
      </c>
      <c r="B24" s="26" t="s">
        <v>39</v>
      </c>
      <c r="C24" s="8" t="s">
        <v>38</v>
      </c>
      <c r="D24" s="8" t="s">
        <v>42</v>
      </c>
      <c r="E24" s="29">
        <v>22</v>
      </c>
      <c r="F24" s="26">
        <v>237</v>
      </c>
    </row>
  </sheetData>
  <mergeCells count="2">
    <mergeCell ref="A1:G1"/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workbookViewId="0">
      <selection activeCell="F4" sqref="F4"/>
    </sheetView>
  </sheetViews>
  <sheetFormatPr baseColWidth="10" defaultRowHeight="15" x14ac:dyDescent="0.2"/>
  <cols>
    <col min="1" max="2" width="20.5" customWidth="1"/>
    <col min="3" max="3" width="13.83203125" customWidth="1"/>
    <col min="4" max="4" width="14.5" customWidth="1"/>
    <col min="5" max="5" width="18.1640625" customWidth="1"/>
  </cols>
  <sheetData>
    <row r="1" spans="1:8" ht="17" x14ac:dyDescent="0.2">
      <c r="A1" s="338" t="s">
        <v>66</v>
      </c>
      <c r="B1" s="338"/>
      <c r="C1" s="338"/>
      <c r="D1" s="338"/>
      <c r="E1" s="338"/>
      <c r="F1" s="338"/>
      <c r="G1" s="338"/>
    </row>
    <row r="2" spans="1:8" ht="16" thickBot="1" x14ac:dyDescent="0.25">
      <c r="A2" s="44" t="s">
        <v>1</v>
      </c>
      <c r="B2" s="44" t="s">
        <v>3</v>
      </c>
      <c r="C2" s="44" t="s">
        <v>64</v>
      </c>
      <c r="D2" s="44" t="s">
        <v>65</v>
      </c>
      <c r="E2" s="44" t="s">
        <v>68</v>
      </c>
      <c r="F2" s="43" t="s">
        <v>28</v>
      </c>
      <c r="G2" s="43" t="s">
        <v>31</v>
      </c>
      <c r="H2" s="43" t="s">
        <v>29</v>
      </c>
    </row>
    <row r="3" spans="1:8" x14ac:dyDescent="0.2">
      <c r="A3" s="29">
        <v>251</v>
      </c>
      <c r="B3" s="29" t="s">
        <v>0</v>
      </c>
      <c r="C3" s="29">
        <v>2982</v>
      </c>
      <c r="D3" s="29">
        <v>698005</v>
      </c>
      <c r="E3" s="41">
        <f t="shared" ref="E3:E16" si="0">(C3/D3)*100</f>
        <v>0.42721757007471289</v>
      </c>
      <c r="F3" s="31">
        <f>AVERAGE(E3:E16)</f>
        <v>0.87389263093124936</v>
      </c>
      <c r="G3" s="31">
        <f>STDEV(E3:E16)/SQRT(H3)</f>
        <v>0.32213874570563777</v>
      </c>
      <c r="H3" s="3">
        <f>COUNTA(E3:E16)</f>
        <v>14</v>
      </c>
    </row>
    <row r="4" spans="1:8" x14ac:dyDescent="0.2">
      <c r="A4" s="26">
        <v>276</v>
      </c>
      <c r="B4" s="26" t="s">
        <v>0</v>
      </c>
      <c r="C4" s="26">
        <v>4671</v>
      </c>
      <c r="D4" s="26">
        <v>573844</v>
      </c>
      <c r="E4" s="27">
        <f t="shared" si="0"/>
        <v>0.81398428841287873</v>
      </c>
    </row>
    <row r="5" spans="1:8" x14ac:dyDescent="0.2">
      <c r="A5" s="26">
        <v>278</v>
      </c>
      <c r="B5" s="26" t="s">
        <v>0</v>
      </c>
      <c r="C5" s="26">
        <v>1574</v>
      </c>
      <c r="D5" s="26">
        <v>738299</v>
      </c>
      <c r="E5" s="27">
        <f t="shared" si="0"/>
        <v>0.21319275794766079</v>
      </c>
    </row>
    <row r="6" spans="1:8" x14ac:dyDescent="0.2">
      <c r="A6" s="26">
        <v>294</v>
      </c>
      <c r="B6" s="26" t="s">
        <v>0</v>
      </c>
      <c r="C6" s="26">
        <v>2000</v>
      </c>
      <c r="D6" s="26">
        <v>650122</v>
      </c>
      <c r="E6" s="27">
        <f t="shared" si="0"/>
        <v>0.30763456705049208</v>
      </c>
    </row>
    <row r="7" spans="1:8" x14ac:dyDescent="0.2">
      <c r="A7" s="50">
        <v>297</v>
      </c>
      <c r="B7" s="50" t="s">
        <v>0</v>
      </c>
      <c r="C7" s="50">
        <v>27659</v>
      </c>
      <c r="D7" s="50">
        <v>584051</v>
      </c>
      <c r="E7" s="51">
        <f t="shared" si="0"/>
        <v>4.7357165726965622</v>
      </c>
      <c r="F7" s="52" t="s">
        <v>81</v>
      </c>
    </row>
    <row r="8" spans="1:8" x14ac:dyDescent="0.2">
      <c r="A8" s="50">
        <v>304</v>
      </c>
      <c r="B8" s="50" t="s">
        <v>0</v>
      </c>
      <c r="C8" s="50">
        <v>10757</v>
      </c>
      <c r="D8" s="50">
        <v>551731</v>
      </c>
      <c r="E8" s="51">
        <f t="shared" si="0"/>
        <v>1.9496820008301146</v>
      </c>
      <c r="F8" s="52" t="s">
        <v>81</v>
      </c>
    </row>
    <row r="9" spans="1:8" x14ac:dyDescent="0.2">
      <c r="A9" s="26">
        <v>321</v>
      </c>
      <c r="B9" s="26" t="s">
        <v>0</v>
      </c>
      <c r="C9" s="26">
        <v>3451</v>
      </c>
      <c r="D9" s="26">
        <v>692541</v>
      </c>
      <c r="E9" s="27">
        <f t="shared" si="0"/>
        <v>0.49830984735921768</v>
      </c>
    </row>
    <row r="10" spans="1:8" x14ac:dyDescent="0.2">
      <c r="A10" s="26">
        <v>320</v>
      </c>
      <c r="B10" s="26" t="s">
        <v>0</v>
      </c>
      <c r="C10" s="26">
        <v>5695</v>
      </c>
      <c r="D10" s="26">
        <v>598204</v>
      </c>
      <c r="E10" s="27">
        <f t="shared" si="0"/>
        <v>0.9520163689978669</v>
      </c>
    </row>
    <row r="11" spans="1:8" x14ac:dyDescent="0.2">
      <c r="A11" s="26">
        <v>763</v>
      </c>
      <c r="B11" s="26" t="s">
        <v>0</v>
      </c>
      <c r="C11" s="26">
        <v>5613</v>
      </c>
      <c r="D11" s="26">
        <v>906723</v>
      </c>
      <c r="E11" s="27">
        <f t="shared" si="0"/>
        <v>0.61904241979082919</v>
      </c>
    </row>
    <row r="12" spans="1:8" x14ac:dyDescent="0.2">
      <c r="A12" s="26">
        <v>549</v>
      </c>
      <c r="B12" s="26" t="s">
        <v>0</v>
      </c>
      <c r="C12" s="26">
        <v>1600</v>
      </c>
      <c r="D12" s="26">
        <v>770896</v>
      </c>
      <c r="E12" s="27">
        <f t="shared" si="0"/>
        <v>0.20755069425707229</v>
      </c>
    </row>
    <row r="13" spans="1:8" x14ac:dyDescent="0.2">
      <c r="A13" s="26">
        <v>550</v>
      </c>
      <c r="B13" s="26" t="s">
        <v>0</v>
      </c>
      <c r="C13" s="26">
        <v>5043</v>
      </c>
      <c r="D13" s="26">
        <v>651212</v>
      </c>
      <c r="E13" s="27">
        <f t="shared" si="0"/>
        <v>0.77440219160580581</v>
      </c>
    </row>
    <row r="14" spans="1:8" x14ac:dyDescent="0.2">
      <c r="A14" s="26">
        <v>551</v>
      </c>
      <c r="B14" s="26" t="s">
        <v>0</v>
      </c>
      <c r="C14" s="26">
        <v>1565</v>
      </c>
      <c r="D14" s="26">
        <v>592522</v>
      </c>
      <c r="E14" s="27">
        <f t="shared" si="0"/>
        <v>0.26412521391610772</v>
      </c>
    </row>
    <row r="15" spans="1:8" x14ac:dyDescent="0.2">
      <c r="A15" s="26">
        <v>552</v>
      </c>
      <c r="B15" s="26" t="s">
        <v>0</v>
      </c>
      <c r="C15" s="26">
        <v>2134</v>
      </c>
      <c r="D15" s="26">
        <v>771467</v>
      </c>
      <c r="E15" s="27">
        <f t="shared" si="0"/>
        <v>0.27661585006228395</v>
      </c>
    </row>
    <row r="16" spans="1:8" x14ac:dyDescent="0.2">
      <c r="A16" s="26">
        <v>553</v>
      </c>
      <c r="B16" s="26" t="s">
        <v>0</v>
      </c>
      <c r="C16" s="26">
        <v>1277</v>
      </c>
      <c r="D16" s="26">
        <v>654850</v>
      </c>
      <c r="E16" s="27">
        <f t="shared" si="0"/>
        <v>0.19500649003588608</v>
      </c>
    </row>
    <row r="18" spans="1:8" ht="17" x14ac:dyDescent="0.2">
      <c r="A18" s="26">
        <v>275</v>
      </c>
      <c r="B18" s="8" t="s">
        <v>38</v>
      </c>
      <c r="C18" s="26">
        <v>5728</v>
      </c>
      <c r="D18" s="26">
        <v>745625</v>
      </c>
      <c r="E18" s="27">
        <f>(C18/D18)*100</f>
        <v>0.76821458507963114</v>
      </c>
      <c r="F18" s="31">
        <f>AVERAGE(E18:E25)</f>
        <v>3.2152698365124146</v>
      </c>
      <c r="G18" s="31">
        <f>STDEV(E18:E25)/SQRT(H18)</f>
        <v>1.0863287038777627</v>
      </c>
      <c r="H18" s="3">
        <f>COUNTA(E18:E25)</f>
        <v>8</v>
      </c>
    </row>
    <row r="19" spans="1:8" ht="17" x14ac:dyDescent="0.2">
      <c r="A19" s="26">
        <v>287</v>
      </c>
      <c r="B19" s="8" t="s">
        <v>38</v>
      </c>
      <c r="C19" s="26">
        <v>1010</v>
      </c>
      <c r="D19" s="26">
        <v>757848</v>
      </c>
      <c r="E19" s="27">
        <f t="shared" ref="E19:E23" si="1">(C19/D19)*100</f>
        <v>0.13327210733550793</v>
      </c>
      <c r="F19" s="3"/>
    </row>
    <row r="20" spans="1:8" ht="17" x14ac:dyDescent="0.2">
      <c r="A20" s="26">
        <v>291</v>
      </c>
      <c r="B20" s="8" t="s">
        <v>38</v>
      </c>
      <c r="C20" s="26">
        <v>50886</v>
      </c>
      <c r="D20" s="26">
        <v>681950</v>
      </c>
      <c r="E20" s="27">
        <f t="shared" si="1"/>
        <v>7.4618373781068987</v>
      </c>
      <c r="F20" s="3"/>
    </row>
    <row r="21" spans="1:8" ht="17" x14ac:dyDescent="0.2">
      <c r="A21" s="26">
        <v>317</v>
      </c>
      <c r="B21" s="8" t="s">
        <v>38</v>
      </c>
      <c r="C21" s="26">
        <v>20397</v>
      </c>
      <c r="D21" s="26">
        <v>563716</v>
      </c>
      <c r="E21" s="27">
        <f t="shared" si="1"/>
        <v>3.6183113482675675</v>
      </c>
      <c r="F21" s="3"/>
    </row>
    <row r="22" spans="1:8" ht="17" x14ac:dyDescent="0.2">
      <c r="A22" s="26">
        <v>372</v>
      </c>
      <c r="B22" s="8" t="s">
        <v>38</v>
      </c>
      <c r="C22" s="26">
        <v>12858</v>
      </c>
      <c r="D22" s="26">
        <v>660586</v>
      </c>
      <c r="E22" s="27">
        <f t="shared" si="1"/>
        <v>1.9464536033158439</v>
      </c>
      <c r="F22" s="3"/>
    </row>
    <row r="23" spans="1:8" ht="17" x14ac:dyDescent="0.2">
      <c r="A23" s="26">
        <v>534</v>
      </c>
      <c r="B23" s="8" t="s">
        <v>38</v>
      </c>
      <c r="C23" s="26">
        <v>5312</v>
      </c>
      <c r="D23" s="26">
        <v>686388</v>
      </c>
      <c r="E23" s="27">
        <f t="shared" si="1"/>
        <v>0.77390630372325864</v>
      </c>
      <c r="F23" s="3"/>
      <c r="H23" s="32"/>
    </row>
    <row r="24" spans="1:8" ht="17" x14ac:dyDescent="0.2">
      <c r="A24" s="26">
        <v>552</v>
      </c>
      <c r="B24" s="8" t="s">
        <v>38</v>
      </c>
      <c r="C24" s="26">
        <v>43065</v>
      </c>
      <c r="D24" s="26">
        <v>526201</v>
      </c>
      <c r="E24" s="27">
        <f>(C24/D24)*100</f>
        <v>8.1841349598347399</v>
      </c>
      <c r="F24" s="3"/>
    </row>
    <row r="25" spans="1:8" ht="17" x14ac:dyDescent="0.2">
      <c r="A25" s="26">
        <v>318</v>
      </c>
      <c r="B25" s="8" t="s">
        <v>38</v>
      </c>
      <c r="C25" s="26">
        <v>14748</v>
      </c>
      <c r="D25" s="26">
        <v>520023</v>
      </c>
      <c r="E25" s="27">
        <f t="shared" ref="E25" si="2">(C25/D25)*100</f>
        <v>2.8360284064358692</v>
      </c>
      <c r="F25" s="3"/>
    </row>
    <row r="26" spans="1:8" x14ac:dyDescent="0.2">
      <c r="F26" s="3"/>
    </row>
    <row r="27" spans="1:8" ht="17" x14ac:dyDescent="0.2">
      <c r="A27" s="26">
        <v>799</v>
      </c>
      <c r="B27" s="8" t="s">
        <v>42</v>
      </c>
      <c r="C27" s="26">
        <v>451</v>
      </c>
      <c r="D27" s="26">
        <v>695660</v>
      </c>
      <c r="E27" s="27">
        <f>(C27/D27)*100</f>
        <v>6.4830520656642618E-2</v>
      </c>
      <c r="F27" s="31">
        <f>AVERAGE(E27:E31)</f>
        <v>0.12220925507433056</v>
      </c>
      <c r="G27" s="31">
        <f>STDEV(E27:E31)/SQRT(H27)</f>
        <v>3.2211387028641507E-2</v>
      </c>
      <c r="H27" s="3">
        <f>COUNTA(E27:E31)</f>
        <v>5</v>
      </c>
    </row>
    <row r="28" spans="1:8" ht="17" x14ac:dyDescent="0.2">
      <c r="A28" s="26">
        <v>804</v>
      </c>
      <c r="B28" s="8" t="s">
        <v>42</v>
      </c>
      <c r="C28" s="26">
        <v>1149</v>
      </c>
      <c r="D28" s="26">
        <v>645883</v>
      </c>
      <c r="E28" s="27">
        <f t="shared" ref="E28:E31" si="3">(C28/D28)*100</f>
        <v>0.17789599664335493</v>
      </c>
    </row>
    <row r="29" spans="1:8" ht="17" x14ac:dyDescent="0.2">
      <c r="A29" s="26">
        <v>806</v>
      </c>
      <c r="B29" s="8" t="s">
        <v>42</v>
      </c>
      <c r="C29" s="26">
        <v>1036</v>
      </c>
      <c r="D29" s="26">
        <v>765708</v>
      </c>
      <c r="E29" s="27">
        <f t="shared" si="3"/>
        <v>0.13529961813119362</v>
      </c>
    </row>
    <row r="30" spans="1:8" ht="17" x14ac:dyDescent="0.2">
      <c r="A30" s="26">
        <v>808</v>
      </c>
      <c r="B30" s="8" t="s">
        <v>42</v>
      </c>
      <c r="C30" s="26">
        <v>1422</v>
      </c>
      <c r="D30" s="26">
        <v>709088</v>
      </c>
      <c r="E30" s="27">
        <f t="shared" si="3"/>
        <v>0.20053928426373033</v>
      </c>
    </row>
    <row r="31" spans="1:8" ht="17" x14ac:dyDescent="0.2">
      <c r="A31" s="26">
        <v>809</v>
      </c>
      <c r="B31" s="8" t="s">
        <v>42</v>
      </c>
      <c r="C31" s="26">
        <v>243</v>
      </c>
      <c r="D31" s="26">
        <v>748133</v>
      </c>
      <c r="E31" s="27">
        <f t="shared" si="3"/>
        <v>3.2480855676731278E-2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"/>
  <sheetViews>
    <sheetView workbookViewId="0">
      <selection activeCell="H16" sqref="H16"/>
    </sheetView>
  </sheetViews>
  <sheetFormatPr baseColWidth="10" defaultRowHeight="15" x14ac:dyDescent="0.2"/>
  <cols>
    <col min="2" max="2" width="17.33203125" customWidth="1"/>
    <col min="3" max="3" width="15.5" customWidth="1"/>
    <col min="4" max="4" width="15.83203125" customWidth="1"/>
    <col min="5" max="5" width="13.5" customWidth="1"/>
    <col min="6" max="6" width="19.5" customWidth="1"/>
  </cols>
  <sheetData>
    <row r="1" spans="1:9" x14ac:dyDescent="0.2">
      <c r="A1" s="338" t="s">
        <v>67</v>
      </c>
      <c r="B1" s="338"/>
      <c r="C1" s="338"/>
      <c r="D1" s="338"/>
      <c r="E1" s="338"/>
      <c r="F1" s="338"/>
      <c r="G1" s="40"/>
    </row>
    <row r="2" spans="1:9" ht="16" thickBot="1" x14ac:dyDescent="0.25">
      <c r="A2" s="44" t="s">
        <v>1</v>
      </c>
      <c r="B2" s="343" t="s">
        <v>3</v>
      </c>
      <c r="C2" s="343"/>
      <c r="D2" s="44" t="s">
        <v>64</v>
      </c>
      <c r="E2" s="44" t="s">
        <v>65</v>
      </c>
      <c r="F2" s="44" t="s">
        <v>68</v>
      </c>
      <c r="G2" s="43" t="s">
        <v>28</v>
      </c>
      <c r="H2" s="43" t="s">
        <v>31</v>
      </c>
      <c r="I2" s="43" t="s">
        <v>29</v>
      </c>
    </row>
    <row r="3" spans="1:9" x14ac:dyDescent="0.2">
      <c r="A3" s="29">
        <v>70</v>
      </c>
      <c r="B3" s="29" t="s">
        <v>0</v>
      </c>
      <c r="C3" s="29" t="s">
        <v>0</v>
      </c>
      <c r="D3" s="29">
        <v>1833</v>
      </c>
      <c r="E3" s="29">
        <v>711746</v>
      </c>
      <c r="F3" s="41">
        <f>(D3/E3)*100</f>
        <v>0.25753569391327807</v>
      </c>
      <c r="G3" s="31">
        <f>AVERAGE(F3:F6)</f>
        <v>0.54457632371766163</v>
      </c>
      <c r="H3" s="31">
        <f>STDEV(F3:F6)/SQRT(I3)</f>
        <v>0.19660571002751609</v>
      </c>
      <c r="I3" s="3">
        <f>COUNTA(F3:F6)</f>
        <v>4</v>
      </c>
    </row>
    <row r="4" spans="1:9" x14ac:dyDescent="0.2">
      <c r="A4" s="26">
        <v>87</v>
      </c>
      <c r="B4" s="26" t="s">
        <v>0</v>
      </c>
      <c r="C4" s="26" t="s">
        <v>0</v>
      </c>
      <c r="D4" s="26">
        <v>4609</v>
      </c>
      <c r="E4" s="26">
        <v>489260</v>
      </c>
      <c r="F4" s="27">
        <f>(D4/E4)*100</f>
        <v>0.94203490986387606</v>
      </c>
      <c r="G4" s="3"/>
    </row>
    <row r="5" spans="1:9" x14ac:dyDescent="0.2">
      <c r="A5" s="26">
        <v>67</v>
      </c>
      <c r="B5" s="26" t="s">
        <v>0</v>
      </c>
      <c r="C5" s="26" t="s">
        <v>0</v>
      </c>
      <c r="D5" s="26">
        <v>4482</v>
      </c>
      <c r="E5" s="26">
        <v>547218</v>
      </c>
      <c r="F5" s="27">
        <f>(D5/E5)*100</f>
        <v>0.81905200486826102</v>
      </c>
      <c r="G5" s="3"/>
    </row>
    <row r="6" spans="1:9" x14ac:dyDescent="0.2">
      <c r="A6" s="26">
        <v>81</v>
      </c>
      <c r="B6" s="26" t="s">
        <v>0</v>
      </c>
      <c r="C6" s="26" t="s">
        <v>0</v>
      </c>
      <c r="D6" s="26">
        <v>934</v>
      </c>
      <c r="E6" s="26">
        <v>584910</v>
      </c>
      <c r="F6" s="27">
        <f>(D6/E6)*100</f>
        <v>0.15968268622523124</v>
      </c>
      <c r="G6" s="3"/>
    </row>
    <row r="7" spans="1:9" x14ac:dyDescent="0.2">
      <c r="A7" s="3"/>
      <c r="B7" s="3"/>
      <c r="C7" s="3"/>
      <c r="D7" s="3"/>
      <c r="G7" s="3"/>
    </row>
    <row r="8" spans="1:9" ht="17" x14ac:dyDescent="0.2">
      <c r="A8" s="26">
        <v>218</v>
      </c>
      <c r="B8" s="8" t="s">
        <v>38</v>
      </c>
      <c r="C8" s="8" t="s">
        <v>42</v>
      </c>
      <c r="D8" s="26">
        <v>2879</v>
      </c>
      <c r="E8" s="26">
        <v>525398</v>
      </c>
      <c r="F8" s="27">
        <f t="shared" ref="F8:F17" si="0">(D8/E8)*100</f>
        <v>0.54796554231268491</v>
      </c>
      <c r="G8" s="31">
        <f>AVERAGE(F8:F17)</f>
        <v>1.9231782088957179</v>
      </c>
      <c r="H8" s="31">
        <f>STDEV(F8:F17)/SQRT(I8)</f>
        <v>0.43727163796874191</v>
      </c>
      <c r="I8" s="3">
        <f>COUNTA(F8:F17)</f>
        <v>10</v>
      </c>
    </row>
    <row r="9" spans="1:9" ht="17" x14ac:dyDescent="0.2">
      <c r="A9" s="26">
        <v>321</v>
      </c>
      <c r="B9" s="8" t="s">
        <v>38</v>
      </c>
      <c r="C9" s="8" t="s">
        <v>42</v>
      </c>
      <c r="D9" s="26">
        <v>2388</v>
      </c>
      <c r="E9" s="26">
        <v>588744</v>
      </c>
      <c r="F9" s="27">
        <f t="shared" si="0"/>
        <v>0.40560922913864089</v>
      </c>
      <c r="G9" s="3"/>
    </row>
    <row r="10" spans="1:9" ht="17" x14ac:dyDescent="0.2">
      <c r="A10" s="26">
        <v>374</v>
      </c>
      <c r="B10" s="8" t="s">
        <v>38</v>
      </c>
      <c r="C10" s="8" t="s">
        <v>42</v>
      </c>
      <c r="D10" s="26">
        <v>7861</v>
      </c>
      <c r="E10" s="26">
        <v>545424</v>
      </c>
      <c r="F10" s="27">
        <f t="shared" si="0"/>
        <v>1.4412640441198041</v>
      </c>
      <c r="G10" s="3"/>
    </row>
    <row r="11" spans="1:9" ht="17" x14ac:dyDescent="0.2">
      <c r="A11" s="26">
        <v>376</v>
      </c>
      <c r="B11" s="8" t="s">
        <v>38</v>
      </c>
      <c r="C11" s="8" t="s">
        <v>42</v>
      </c>
      <c r="D11" s="26">
        <v>13858</v>
      </c>
      <c r="E11" s="26">
        <v>345146</v>
      </c>
      <c r="F11" s="27">
        <f t="shared" si="0"/>
        <v>4.0151124451681319</v>
      </c>
    </row>
    <row r="12" spans="1:9" ht="17" x14ac:dyDescent="0.2">
      <c r="A12" s="26">
        <v>67</v>
      </c>
      <c r="B12" s="8" t="s">
        <v>38</v>
      </c>
      <c r="C12" s="8" t="s">
        <v>42</v>
      </c>
      <c r="D12" s="26">
        <v>4842</v>
      </c>
      <c r="E12" s="26">
        <v>580739</v>
      </c>
      <c r="F12" s="27">
        <f t="shared" si="0"/>
        <v>0.83376525427085146</v>
      </c>
    </row>
    <row r="13" spans="1:9" ht="17" x14ac:dyDescent="0.2">
      <c r="A13" s="26">
        <v>98</v>
      </c>
      <c r="B13" s="8" t="s">
        <v>38</v>
      </c>
      <c r="C13" s="8" t="s">
        <v>42</v>
      </c>
      <c r="D13" s="26">
        <v>4494</v>
      </c>
      <c r="E13" s="26">
        <v>549260</v>
      </c>
      <c r="F13" s="27">
        <f t="shared" si="0"/>
        <v>0.81819174889851809</v>
      </c>
    </row>
    <row r="14" spans="1:9" ht="17" x14ac:dyDescent="0.2">
      <c r="A14" s="26">
        <v>221</v>
      </c>
      <c r="B14" s="8" t="s">
        <v>38</v>
      </c>
      <c r="C14" s="8" t="s">
        <v>42</v>
      </c>
      <c r="D14" s="26">
        <v>9783</v>
      </c>
      <c r="E14" s="26">
        <v>331552</v>
      </c>
      <c r="F14" s="27">
        <f t="shared" si="0"/>
        <v>2.9506683717787858</v>
      </c>
    </row>
    <row r="15" spans="1:9" ht="17" x14ac:dyDescent="0.2">
      <c r="A15" s="26">
        <v>376</v>
      </c>
      <c r="B15" s="8" t="s">
        <v>38</v>
      </c>
      <c r="C15" s="8" t="s">
        <v>42</v>
      </c>
      <c r="D15" s="26">
        <v>13756</v>
      </c>
      <c r="E15" s="26">
        <v>334763</v>
      </c>
      <c r="F15" s="27">
        <f t="shared" si="0"/>
        <v>4.1091757452287139</v>
      </c>
    </row>
    <row r="16" spans="1:9" ht="17" x14ac:dyDescent="0.2">
      <c r="A16" s="26">
        <v>77</v>
      </c>
      <c r="B16" s="8" t="s">
        <v>38</v>
      </c>
      <c r="C16" s="8" t="s">
        <v>42</v>
      </c>
      <c r="D16" s="26">
        <v>9554</v>
      </c>
      <c r="E16" s="26">
        <v>413770</v>
      </c>
      <c r="F16" s="27">
        <f t="shared" si="0"/>
        <v>2.3090122531841359</v>
      </c>
    </row>
    <row r="17" spans="1:7" ht="17" x14ac:dyDescent="0.2">
      <c r="A17" s="26">
        <v>91</v>
      </c>
      <c r="B17" s="8" t="s">
        <v>38</v>
      </c>
      <c r="C17" s="8" t="s">
        <v>42</v>
      </c>
      <c r="D17" s="26">
        <v>7654</v>
      </c>
      <c r="E17" s="26">
        <v>424982</v>
      </c>
      <c r="F17" s="27">
        <f t="shared" si="0"/>
        <v>1.8010174548569118</v>
      </c>
    </row>
    <row r="18" spans="1:7" x14ac:dyDescent="0.2">
      <c r="A18" s="3"/>
      <c r="B18" s="3"/>
      <c r="C18" s="3"/>
      <c r="D18" s="3"/>
      <c r="E18" s="3"/>
      <c r="F18" s="3"/>
      <c r="G18" s="31"/>
    </row>
  </sheetData>
  <mergeCells count="2">
    <mergeCell ref="B2:C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60</vt:i4>
      </vt:variant>
    </vt:vector>
  </HeadingPairs>
  <TitlesOfParts>
    <vt:vector size="60" baseType="lpstr">
      <vt:lpstr>Figure 1b</vt:lpstr>
      <vt:lpstr>Figure 1c</vt:lpstr>
      <vt:lpstr>Figure 1h</vt:lpstr>
      <vt:lpstr>Figure 2b</vt:lpstr>
      <vt:lpstr>Figure 2c</vt:lpstr>
      <vt:lpstr>Figure 2d</vt:lpstr>
      <vt:lpstr>Figure 2e</vt:lpstr>
      <vt:lpstr>Figure 2f</vt:lpstr>
      <vt:lpstr>Figure 2g</vt:lpstr>
      <vt:lpstr>Figure 3a</vt:lpstr>
      <vt:lpstr>Figure 3b</vt:lpstr>
      <vt:lpstr>Figure 3c</vt:lpstr>
      <vt:lpstr>Figure 3e</vt:lpstr>
      <vt:lpstr>Figure 4a</vt:lpstr>
      <vt:lpstr>Figure 4b</vt:lpstr>
      <vt:lpstr>Figure 4c</vt:lpstr>
      <vt:lpstr>Figure 4d</vt:lpstr>
      <vt:lpstr>Figura 4f</vt:lpstr>
      <vt:lpstr>Figure 5a</vt:lpstr>
      <vt:lpstr>Figure 5b</vt:lpstr>
      <vt:lpstr>Figure 5c</vt:lpstr>
      <vt:lpstr>Figure 5e</vt:lpstr>
      <vt:lpstr>Figure 5g</vt:lpstr>
      <vt:lpstr>Figure 5h</vt:lpstr>
      <vt:lpstr>Figure 5j</vt:lpstr>
      <vt:lpstr>Figure 6a</vt:lpstr>
      <vt:lpstr>Figure 6b</vt:lpstr>
      <vt:lpstr>Figure 6c</vt:lpstr>
      <vt:lpstr>Figure 6d</vt:lpstr>
      <vt:lpstr>Figure 6e</vt:lpstr>
      <vt:lpstr>Figure 6g</vt:lpstr>
      <vt:lpstr>Figure 6h</vt:lpstr>
      <vt:lpstr>Figure 6i</vt:lpstr>
      <vt:lpstr>Figure 7a</vt:lpstr>
      <vt:lpstr>Figure 7b</vt:lpstr>
      <vt:lpstr>S2a Fig</vt:lpstr>
      <vt:lpstr>S2d Fig</vt:lpstr>
      <vt:lpstr>S2e Fig</vt:lpstr>
      <vt:lpstr>S3 Fig</vt:lpstr>
      <vt:lpstr>S4 Fig</vt:lpstr>
      <vt:lpstr>S5a Fig</vt:lpstr>
      <vt:lpstr>S5b Fig</vt:lpstr>
      <vt:lpstr>S6 Fig</vt:lpstr>
      <vt:lpstr>S7a Fig</vt:lpstr>
      <vt:lpstr>S7b Fig</vt:lpstr>
      <vt:lpstr>S8a Fig</vt:lpstr>
      <vt:lpstr>S8b Fig</vt:lpstr>
      <vt:lpstr>S8c Fig</vt:lpstr>
      <vt:lpstr>S8d Fig</vt:lpstr>
      <vt:lpstr>S9 Fig</vt:lpstr>
      <vt:lpstr>S10a Fig</vt:lpstr>
      <vt:lpstr>S12a Fig</vt:lpstr>
      <vt:lpstr>S12b Fig</vt:lpstr>
      <vt:lpstr>S14a Fig</vt:lpstr>
      <vt:lpstr>S14b Fig</vt:lpstr>
      <vt:lpstr>S15 Fig</vt:lpstr>
      <vt:lpstr>S18 Fig</vt:lpstr>
      <vt:lpstr>S19a Fig</vt:lpstr>
      <vt:lpstr>S19b Fig</vt:lpstr>
      <vt:lpstr>S19c 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Xurde</dc:creator>
  <cp:lastModifiedBy>Microsoft Office User</cp:lastModifiedBy>
  <dcterms:created xsi:type="dcterms:W3CDTF">2018-06-06T10:20:44Z</dcterms:created>
  <dcterms:modified xsi:type="dcterms:W3CDTF">2018-09-17T13:49:01Z</dcterms:modified>
</cp:coreProperties>
</file>